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Paraguaçu Paulista J" sheetId="1" state="visible" r:id="rId2"/>
    <sheet name="CRONOGRAMA" sheetId="2" state="visible" r:id="rId3"/>
  </sheets>
  <definedNames>
    <definedName function="false" hidden="false" localSheetId="0" name="_xlnm.Print_Area" vbProcedure="false">'Paraguaçu Paulista J'!$A$1:$L$53</definedName>
    <definedName function="false" hidden="false" localSheetId="0" name="Print_Area_0" vbProcedure="false">'Paraguaçu Paulista J'!$B$1:$K$53</definedName>
    <definedName function="false" hidden="false" localSheetId="0" name="Print_Area_0_0" vbProcedure="false">'Paraguaçu Paulista J'!$B$1:$H$55</definedName>
    <definedName function="false" hidden="false" localSheetId="0" name="Print_Area_0_0_0" vbProcedure="false">'Paraguaçu Paulista J'!$B$1:$H$53</definedName>
    <definedName function="false" hidden="false" localSheetId="0" name="Print_Area_0_0_0_0" vbProcedure="false">'Paraguaçu Paulista J'!$B$1:$H$55</definedName>
    <definedName function="false" hidden="false" localSheetId="0" name="Print_Area_0_0_0_0_0" vbProcedure="false">'Paraguaçu Paulista J'!$B$1:$H$55</definedName>
    <definedName function="false" hidden="false" localSheetId="0" name="Print_Area_0_0_0_0_0_0" vbProcedure="false">'Paraguaçu Paulista J'!$B$1:$H$55</definedName>
    <definedName function="false" hidden="false" localSheetId="0" name="Print_Area_0_0_0_0_0_0_0" vbProcedure="false">'Paraguaçu Paulista J'!$B$1:$H$55</definedName>
    <definedName function="false" hidden="false" localSheetId="0" name="Print_Area_0_0_0_0_0_0_0_0" vbProcedure="false">'Paraguaçu Paulista J'!$B$1:$H$55</definedName>
    <definedName function="false" hidden="false" localSheetId="0" name="Print_Area_0_0_0_0_0_0_0_0_0" vbProcedure="false">'Paraguaçu Paulista J'!$B$1:$H$55</definedName>
    <definedName function="false" hidden="false" localSheetId="0" name="Print_Titles_0" vbProcedure="false">'Paraguaçu Paulista J'!$1:$8</definedName>
    <definedName function="false" hidden="false" localSheetId="0" name="Print_Titles_0_0" vbProcedure="false">'paraguaçu paulista j'!#ref!</definedName>
    <definedName function="false" hidden="false" localSheetId="0" name="Print_Titles_0_0_0" vbProcedure="false">'Paraguaçu Paulista J'!$1:$8</definedName>
    <definedName function="false" hidden="false" localSheetId="0" name="Print_Titles_0_0_0_0" vbProcedure="false">'paraguaçu paulista j'!#ref!</definedName>
    <definedName function="false" hidden="false" localSheetId="0" name="Print_Titles_0_0_0_0_0" vbProcedure="false">'Paraguaçu Paulista J'!$1:$8</definedName>
    <definedName function="false" hidden="false" localSheetId="0" name="Print_Titles_0_0_0_0_0_0" vbProcedure="false">'Paraguaçu Paulista J'!$1:$8</definedName>
    <definedName function="false" hidden="false" localSheetId="0" name="Print_Titles_0_0_0_0_0_0_0" vbProcedure="false">'Paraguaçu Paulista J'!$1:$8</definedName>
    <definedName function="false" hidden="false" localSheetId="0" name="Print_Titles_0_0_0_0_0_0_0_0" vbProcedure="false">'Paraguaçu Paulista J'!$1:$8</definedName>
    <definedName function="false" hidden="false" localSheetId="0" name="Print_Titles_0_0_0_0_0_0_0_0_0" vbProcedure="false">'Paraguaçu Paulista J'!$1:$8</definedName>
    <definedName function="false" hidden="false" localSheetId="0" name="_xlnm.Print_Area" vbProcedure="false">'Paraguaçu Paulista J'!$A$1:$L$53</definedName>
    <definedName function="false" hidden="false" localSheetId="0" name="_xlnm.Print_Area_0" vbProcedure="false">'Paraguaçu Paulista J'!$A$1:$L$53</definedName>
    <definedName function="false" hidden="false" localSheetId="0" name="_xlnm.Print_Titles" vbProcedure="false">'paraguaçu paulista j'!#ref!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<sst xmlns="http://schemas.openxmlformats.org/spreadsheetml/2006/main" count="187" uniqueCount="140">
  <si>
    <t>PLANILHA ORÇAMENTÁRIA</t>
  </si>
  <si>
    <t>EMPREENDIMENTO : C. H. Paraguaçu Paulista J</t>
  </si>
  <si>
    <t>CONVÊNIO CDHU - N.º 9.00.00.00/3.00.00.00/0444/11</t>
  </si>
  <si>
    <t>ASSUNTO: EXECUÇÃO DE COMPLEMENTAÇÃO DE DRENAGEM no C.H. Paraguaçu Paulista “J”</t>
  </si>
  <si>
    <t>OBRA: Interligação, Travessia, Condução e Lançamento Adequado.</t>
  </si>
  <si>
    <t>LOCAL: Av. Liberdade, S/Nº</t>
  </si>
  <si>
    <t>Fonte de preços: CDHU – data base MAIO/2011, com Fator de Reajuste FIPE, preços atualizados para MAIO/2016 (Com BDI incluso de 22%).</t>
  </si>
  <si>
    <t>SERVIÇOS</t>
  </si>
  <si>
    <t>UN</t>
  </si>
  <si>
    <t>QUANT.
A EXECUTAR</t>
  </si>
  <si>
    <t>QUANT
ACRESC/SUPR</t>
  </si>
  <si>
    <t>P.U.
CDHU
Mai/11 – R$</t>
  </si>
  <si>
    <t>VALOR 
CDHU
 Mai/11 - R$</t>
  </si>
  <si>
    <t>fator reajuste FIPE – Maio/11 – Maio/16</t>
  </si>
  <si>
    <t>P.U.
CDHU
Mai/16 – R$</t>
  </si>
  <si>
    <t>VALOR 
CDHU/CPOS
 Mai/16 - R$</t>
  </si>
  <si>
    <t>CODIGO</t>
  </si>
  <si>
    <t>1.0</t>
  </si>
  <si>
    <t>SERVIÇOS PRELIMINARES</t>
  </si>
  <si>
    <t>1.1</t>
  </si>
  <si>
    <t>CONTAINER ESCRITÓRIO COM 1 SANITÁRIO - MÍNIMO 9,20 M²</t>
  </si>
  <si>
    <t>UNXMÊS</t>
  </si>
  <si>
    <t>CPOS/166   20208</t>
  </si>
  <si>
    <t>2.0</t>
  </si>
  <si>
    <t>DRENAGEM</t>
  </si>
  <si>
    <t>2.1</t>
  </si>
  <si>
    <t>GUIA E SARJETA EXTRUDADA IN LOCO FCK=25MPa</t>
  </si>
  <si>
    <t>M</t>
  </si>
  <si>
    <t>300062</t>
  </si>
  <si>
    <t>2.2</t>
  </si>
  <si>
    <t>ESCAVACAO MECANICA DE VALA</t>
  </si>
  <si>
    <t>M³</t>
  </si>
  <si>
    <t>300140</t>
  </si>
  <si>
    <t>2.3</t>
  </si>
  <si>
    <t>REATERRO COMPACTADO MECANICO COM COMPACTADOR DE PLACA VIBRATORIA</t>
  </si>
  <si>
    <t>300285</t>
  </si>
  <si>
    <t>2.4</t>
  </si>
  <si>
    <t>ESCAVACAO MANUAL EM VALA ATE 2M</t>
  </si>
  <si>
    <t>000040</t>
  </si>
  <si>
    <t>2.5</t>
  </si>
  <si>
    <t>TERRAPLENAGEM–CARGA E TRANSPORTE DE MAT.DE QUALQUER NATUREZA (DIST.1KM)</t>
  </si>
  <si>
    <t>300288</t>
  </si>
  <si>
    <t>2.6</t>
  </si>
  <si>
    <t>LASTRO DE BRITA</t>
  </si>
  <si>
    <t>000100</t>
  </si>
  <si>
    <t>2.7</t>
  </si>
  <si>
    <t>JOGO DE LAJES (FUNDO E TAMPA) DO BALAO PV C X 4-2.00M SEM TAMPAO FoFo-PLUVIAL</t>
  </si>
  <si>
    <t>300071</t>
  </si>
  <si>
    <t>2.8</t>
  </si>
  <si>
    <t>ALVENARIA COMPLEMENTAR PARA P.V. C X 4-2.00X2.00M - PLUVIAL</t>
  </si>
  <si>
    <t>M(H)</t>
  </si>
  <si>
    <t>300075</t>
  </si>
  <si>
    <t>2.9</t>
  </si>
  <si>
    <t>CHAMINE PARA PV EM ALVENARIA DE TIJOLO COMUM E=20CM</t>
  </si>
  <si>
    <t>300076</t>
  </si>
  <si>
    <t>2.10</t>
  </si>
  <si>
    <t>TAMPAO FoFo PARA POCO DE VISITA T175</t>
  </si>
  <si>
    <t>300039</t>
  </si>
  <si>
    <t>2.11</t>
  </si>
  <si>
    <t>LOCACAO DAS REDES</t>
  </si>
  <si>
    <t>300000</t>
  </si>
  <si>
    <t>2.12</t>
  </si>
  <si>
    <t>CADASTRO DE REDE</t>
  </si>
  <si>
    <t>300066</t>
  </si>
  <si>
    <t>2.13</t>
  </si>
  <si>
    <t>APILOAMENTO MECANICO</t>
  </si>
  <si>
    <t>M²</t>
  </si>
  <si>
    <t>003166</t>
  </si>
  <si>
    <t>2.14</t>
  </si>
  <si>
    <t>ESCORAMENTO DE VALA TIPO CONTINUO</t>
  </si>
  <si>
    <t>300001</t>
  </si>
  <si>
    <t>2.15</t>
  </si>
  <si>
    <t>CONCRETO USINADO  9MPa COM LANCAMENTO</t>
  </si>
  <si>
    <t>000290</t>
  </si>
  <si>
    <t>2.16</t>
  </si>
  <si>
    <t>TUBO DE CONCRETO CA2-150CM</t>
  </si>
  <si>
    <t>300022</t>
  </si>
  <si>
    <t>2.17</t>
  </si>
  <si>
    <t>ALVENARIA DA PAREDE DO BALAO DO P.V. EM CONCRETO ARMADO TIPO IV 2.00M - PLUVIAL</t>
  </si>
  <si>
    <t>300090</t>
  </si>
  <si>
    <t>3.0</t>
  </si>
  <si>
    <t>PAVIMENTAÇÃO</t>
  </si>
  <si>
    <t>3.1</t>
  </si>
  <si>
    <t>PAVIMENTACAO-DEMOLICAO DE PAVIMENTO ASFALTICO, INCLUSIVE CAPA COM CARGA EM CAMINHAO SEM TRANSPORTE</t>
  </si>
  <si>
    <t>300739</t>
  </si>
  <si>
    <t>3.2</t>
  </si>
  <si>
    <t>PAVIMENTACAO-RECOMPOSICAO DE PAVIMENTO ASFALTICO</t>
  </si>
  <si>
    <t>300081</t>
  </si>
  <si>
    <t>3.3</t>
  </si>
  <si>
    <t>SARJETÕES IN LOCO</t>
  </si>
  <si>
    <t>4.0</t>
  </si>
  <si>
    <t>TRAVESSIA - MND</t>
  </si>
  <si>
    <t>4.1</t>
  </si>
  <si>
    <t>TRAVESSIA PELO MÉTODO NÃO DESCTRUTIVO - MND - COM IMPLANTAÇÃO DE TUNNEL LINEAR - EM CHAPA DE AÇO CORRUGADO D=1.80M E=2.70MM REVEST. C/EPOXI CONSOLIDAÇÃO EXTERNA COM INJEÇÃO DE SOLO DE CIMENTO - COMPLETO</t>
  </si>
  <si>
    <t>412834</t>
  </si>
  <si>
    <t>4.2</t>
  </si>
  <si>
    <t>TERRAPLENAGEM-CARGA E TRANSPORTE DE MAT.DE QUALQUER NATUREZA (DIST.1KM</t>
  </si>
  <si>
    <t>4.3</t>
  </si>
  <si>
    <t>ARMADURA-TELA SOLDADA Q-92 EM ACO CA-60</t>
  </si>
  <si>
    <t>002970</t>
  </si>
  <si>
    <t>4.4</t>
  </si>
  <si>
    <t>CONCRETO PROJETADO FCK=21MPa - FORNECIMENTO E APLICAÇÃO</t>
  </si>
  <si>
    <t>DRENAGEM – TOTAL</t>
  </si>
  <si>
    <t>__________________________________________</t>
  </si>
  <si>
    <t>Eng.ª Elza Regina Salomão</t>
  </si>
  <si>
    <t>CREA-SP: 0601394056</t>
  </si>
  <si>
    <t>Departamento de Engenharia</t>
  </si>
  <si>
    <t>CRONOGRAMA FÍSICO-FINANCEIRO</t>
  </si>
  <si>
    <t>Município beneficiário :</t>
  </si>
  <si>
    <t>Paraguaçu Paulista</t>
  </si>
  <si>
    <t>Local :</t>
  </si>
  <si>
    <t>CONJUNTO HABITACIONAL PARAGUACU PAULISTA J</t>
  </si>
  <si>
    <t>Programa :</t>
  </si>
  <si>
    <t>Meta física :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</si>
  <si>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</si>
  <si>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</si>
  <si>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</si>
  <si>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</si>
  <si>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</si>
  <si>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</si>
  <si>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</si>
  <si>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</si>
  <si>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</si>
  <si>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</si>
  <si>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</si>
  <si>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TOTAL</t>
  </si>
  <si>
    <t>DESCRIÇÃO</t>
  </si>
  <si>
    <t>PESO</t>
  </si>
  <si>
    <t>%</t>
  </si>
  <si>
    <t>R$</t>
  </si>
  <si>
    <t>TOTAL PROPOSTACOM BDI 22%</t>
  </si>
  <si>
    <t>APLICAÇÃO DOS RECURSOS</t>
  </si>
  <si>
    <t>RECURSOS DA UNIÃO</t>
  </si>
  <si>
    <t>CONTRAPARTIDA</t>
  </si>
  <si>
    <t>RECURSOS DA SECRETARIA DA HABITAÇÃO CDHU</t>
  </si>
  <si>
    <t>VALOR TOTAL DO INVESTIMENTO</t>
  </si>
  <si>
    <t>RESPONSÁVEL TÉCNICO:ELZA REGINA SALOMÃO</t>
  </si>
  <si>
    <t>Paraguaçu Paulista, 13 de junho de 2017</t>
  </si>
  <si>
    <t>CREA/SP 0601394056</t>
  </si>
  <si>
    <t>LOCAL E DATA</t>
  </si>
</sst>
</file>

<file path=xl/styles.xml><?xml version="1.0" encoding="utf-8"?>
<styleSheet xmlns="http://schemas.openxmlformats.org/spreadsheetml/2006/main">
  <numFmts count="17">
    <numFmt numFmtId="164" formatCode="GENERAL"/>
    <numFmt numFmtId="165" formatCode="#,##0.00_);\(#,##0.00\)"/>
    <numFmt numFmtId="166" formatCode="0_);\(0\)"/>
    <numFmt numFmtId="167" formatCode="MMM/YY"/>
    <numFmt numFmtId="168" formatCode="D/M/YYYY"/>
    <numFmt numFmtId="169" formatCode="0.00"/>
    <numFmt numFmtId="170" formatCode="_(* #,##0.00_);_(* \(#,##0.00\);_(* \-??_);_(@_)"/>
    <numFmt numFmtId="171" formatCode="0.00000"/>
    <numFmt numFmtId="172" formatCode="000000"/>
    <numFmt numFmtId="173" formatCode="0.00%"/>
    <numFmt numFmtId="174" formatCode="_-* #,##0.00_-;\-* #,##0.00_-;_-* \-??_-;_-@_-"/>
    <numFmt numFmtId="175" formatCode="#,##0.00"/>
    <numFmt numFmtId="176" formatCode="_-&quot;R$ &quot;* #,##0.00_-;&quot;-R$ &quot;* #,##0.00_-;_-&quot;R$ &quot;* \-??_-;_-@_-"/>
    <numFmt numFmtId="177" formatCode="&quot;R$ &quot;#,##0.00"/>
    <numFmt numFmtId="178" formatCode="0.000"/>
    <numFmt numFmtId="179" formatCode="0%"/>
    <numFmt numFmtId="180" formatCode="&quot;R$ &quot;#,##0.000"/>
  </numFmts>
  <fonts count="3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name val="Arial"/>
      <family val="2"/>
      <charset val="1"/>
    </font>
    <font>
      <sz val="14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5"/>
      <name val="Arial"/>
      <family val="2"/>
      <charset val="1"/>
    </font>
    <font>
      <sz val="16"/>
      <name val="Arial"/>
      <family val="2"/>
      <charset val="1"/>
    </font>
    <font>
      <b val="true"/>
      <sz val="16"/>
      <color rgb="FFFF0000"/>
      <name val="Arial"/>
      <family val="2"/>
      <charset val="1"/>
    </font>
    <font>
      <sz val="16"/>
      <color rgb="FFFF0000"/>
      <name val="Arial"/>
      <family val="2"/>
      <charset val="1"/>
    </font>
    <font>
      <b val="true"/>
      <sz val="14"/>
      <color rgb="FFFF0000"/>
      <name val="Arial"/>
      <family val="2"/>
      <charset val="1"/>
    </font>
    <font>
      <sz val="14"/>
      <color rgb="FFFF0000"/>
      <name val="Arial"/>
      <family val="2"/>
      <charset val="1"/>
    </font>
    <font>
      <b val="true"/>
      <sz val="15"/>
      <color rgb="FFFF0000"/>
      <name val="Arial"/>
      <family val="2"/>
      <charset val="1"/>
    </font>
    <font>
      <b val="true"/>
      <sz val="15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6"/>
      <name val="Arial"/>
      <family val="2"/>
      <charset val="1"/>
    </font>
    <font>
      <sz val="15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sz val="14"/>
      <color rgb="FF000000"/>
      <name val="Arial"/>
      <family val="2"/>
      <charset val="1"/>
    </font>
    <font>
      <sz val="13"/>
      <name val="Arial"/>
      <family val="2"/>
      <charset val="1"/>
    </font>
    <font>
      <sz val="12"/>
      <name val="Arial"/>
      <family val="2"/>
      <charset val="1"/>
    </font>
    <font>
      <i val="true"/>
      <sz val="14"/>
      <name val="Arial"/>
      <family val="2"/>
      <charset val="1"/>
    </font>
    <font>
      <b val="true"/>
      <sz val="12"/>
      <name val="Arial"/>
      <family val="2"/>
      <charset val="1"/>
    </font>
    <font>
      <i val="true"/>
      <sz val="14"/>
      <color rgb="FFFF0000"/>
      <name val="Arial"/>
      <family val="2"/>
      <charset val="1"/>
    </font>
    <font>
      <b val="true"/>
      <sz val="2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8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8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</fills>
  <borders count="7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hair"/>
      <top style="dotted"/>
      <bottom style="dotted"/>
      <diagonal/>
    </border>
    <border diagonalUp="false" diagonalDown="false">
      <left/>
      <right/>
      <top style="dotted"/>
      <bottom style="dotted"/>
      <diagonal/>
    </border>
    <border diagonalUp="false" diagonalDown="false">
      <left/>
      <right style="medium"/>
      <top style="dotted"/>
      <bottom style="dotted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/>
      <right style="dotted"/>
      <top style="dotted"/>
      <bottom style="dotted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dotted"/>
      <right style="dotted"/>
      <top/>
      <bottom style="dotted"/>
      <diagonal/>
    </border>
    <border diagonalUp="false" diagonalDown="false">
      <left style="dotted"/>
      <right style="medium"/>
      <top style="dotted"/>
      <bottom style="dotted"/>
      <diagonal/>
    </border>
    <border diagonalUp="false" diagonalDown="false">
      <left style="medium"/>
      <right style="hair"/>
      <top/>
      <bottom style="hair"/>
      <diagonal/>
    </border>
    <border diagonalUp="false" diagonalDown="false">
      <left/>
      <right style="dotted"/>
      <top/>
      <bottom style="dotted"/>
      <diagonal/>
    </border>
    <border diagonalUp="false" diagonalDown="false">
      <left style="dotted"/>
      <right style="medium"/>
      <top/>
      <bottom style="dotted"/>
      <diagonal/>
    </border>
    <border diagonalUp="false" diagonalDown="false">
      <left/>
      <right style="dotted"/>
      <top style="dotted"/>
      <bottom/>
      <diagonal/>
    </border>
    <border diagonalUp="false" diagonalDown="false">
      <left style="dotted"/>
      <right style="dotted"/>
      <top style="dotted"/>
      <bottom/>
      <diagonal/>
    </border>
    <border diagonalUp="false" diagonalDown="false">
      <left style="dotted"/>
      <right style="medium"/>
      <top style="dotted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medium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medium"/>
      <top/>
      <bottom style="hair"/>
      <diagonal/>
    </border>
    <border diagonalUp="false" diagonalDown="false">
      <left/>
      <right/>
      <top style="dotted"/>
      <bottom/>
      <diagonal/>
    </border>
    <border diagonalUp="false" diagonalDown="false">
      <left style="dotted"/>
      <right/>
      <top style="dotted"/>
      <bottom style="dotted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/>
      <right style="medium"/>
      <top style="medium"/>
      <bottom style="hair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hair"/>
      <top style="hair"/>
      <bottom style="thin"/>
      <diagonal/>
    </border>
    <border diagonalUp="false" diagonalDown="false">
      <left style="hair"/>
      <right style="medium"/>
      <top style="hair"/>
      <bottom style="thin"/>
      <diagonal/>
    </border>
    <border diagonalUp="false" diagonalDown="false">
      <left/>
      <right style="hair"/>
      <top style="hair"/>
      <bottom style="thin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/>
      <top style="hair"/>
      <bottom style="hair"/>
      <diagonal/>
    </border>
    <border diagonalUp="false" diagonalDown="false">
      <left style="medium"/>
      <right/>
      <top style="hair"/>
      <bottom/>
      <diagonal/>
    </border>
    <border diagonalUp="false" diagonalDown="false">
      <left/>
      <right style="medium"/>
      <top style="hair"/>
      <bottom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medium"/>
      <right style="hair"/>
      <top style="hair"/>
      <bottom/>
      <diagonal/>
    </border>
    <border diagonalUp="false" diagonalDown="false">
      <left style="hair"/>
      <right style="medium"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/>
      <right style="hair"/>
      <top style="hair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 style="hair"/>
      <top style="medium"/>
      <bottom style="medium"/>
      <diagonal/>
    </border>
    <border diagonalUp="false" diagonalDown="false">
      <left style="hair"/>
      <right style="thin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hair"/>
      <diagonal/>
    </border>
    <border diagonalUp="false" diagonalDown="false">
      <left style="medium"/>
      <right style="thin"/>
      <top style="medium"/>
      <bottom style="hair"/>
      <diagonal/>
    </border>
    <border diagonalUp="false" diagonalDown="false">
      <left/>
      <right style="thin"/>
      <top style="medium"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medium"/>
      <right/>
      <top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medium"/>
      <right/>
      <top style="hair"/>
      <bottom style="medium"/>
      <diagonal/>
    </border>
    <border diagonalUp="false" diagonalDown="false">
      <left/>
      <right/>
      <top style="hair"/>
      <bottom style="medium"/>
      <diagonal/>
    </border>
    <border diagonalUp="false" diagonalDown="false">
      <left/>
      <right style="thin"/>
      <top style="hair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3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3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3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2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5" fillId="2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2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2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5" fillId="0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3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2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5" fillId="0" borderId="2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5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5" fillId="0" borderId="2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5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3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3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5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2" fillId="2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5" fillId="0" borderId="3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3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3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3" borderId="3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3" fillId="3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5" fillId="2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4" fontId="5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5" fillId="0" borderId="2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5" fillId="0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5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2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5" fillId="0" borderId="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3" borderId="1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22" fillId="0" borderId="2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6" fillId="0" borderId="2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3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3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3" borderId="2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6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3" fillId="3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3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6" fillId="3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6" fillId="3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3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3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6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6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3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3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3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4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3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1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3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3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4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4" fillId="0" borderId="4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4" fillId="0" borderId="4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4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4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4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4" fillId="0" borderId="4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4" fillId="0" borderId="4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26" fillId="3" borderId="46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24" fillId="0" borderId="46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3" fontId="24" fillId="0" borderId="4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24" fillId="3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7" fontId="24" fillId="0" borderId="4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24" fillId="3" borderId="2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9" fontId="24" fillId="0" borderId="4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24" fillId="3" borderId="7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6" fillId="3" borderId="4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3" borderId="4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7" fontId="24" fillId="0" borderId="4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3" borderId="4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4" fillId="0" borderId="4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24" fillId="0" borderId="4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8" fontId="24" fillId="3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8" fontId="24" fillId="0" borderId="4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8" fontId="24" fillId="3" borderId="2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8" fontId="24" fillId="0" borderId="4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8" fontId="24" fillId="3" borderId="7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4" fillId="3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3" borderId="3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4" fillId="3" borderId="4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3" borderId="5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7" fontId="24" fillId="0" borderId="5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3" fontId="24" fillId="0" borderId="5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4" fillId="3" borderId="5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7" fontId="24" fillId="0" borderId="5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8" fontId="24" fillId="3" borderId="5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8" fontId="24" fillId="0" borderId="5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8" fontId="24" fillId="3" borderId="5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8" fontId="24" fillId="0" borderId="5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8" fontId="24" fillId="3" borderId="5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6" fillId="3" borderId="4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7" fontId="26" fillId="0" borderId="4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9" fontId="26" fillId="0" borderId="4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9" fontId="26" fillId="3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7" fontId="26" fillId="0" borderId="4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9" fontId="24" fillId="3" borderId="2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80" fontId="24" fillId="0" borderId="4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9" fontId="24" fillId="3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6" fillId="3" borderId="5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7" fontId="26" fillId="0" borderId="5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9" fontId="26" fillId="0" borderId="5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9" fontId="26" fillId="3" borderId="5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7" fontId="26" fillId="0" borderId="5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9" fontId="24" fillId="3" borderId="5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80" fontId="24" fillId="0" borderId="5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7" fontId="24" fillId="0" borderId="5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9" fontId="24" fillId="3" borderId="5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9" fontId="2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5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6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6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6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6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3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5" fontId="24" fillId="0" borderId="6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24" fillId="0" borderId="6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24" fillId="0" borderId="6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24" fillId="0" borderId="3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4" fillId="0" borderId="4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3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6" fontId="24" fillId="0" borderId="6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6" fontId="24" fillId="0" borderId="4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24" fillId="0" borderId="4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24" fillId="0" borderId="6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24" fillId="0" borderId="4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4" fillId="0" borderId="6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6" fontId="24" fillId="0" borderId="6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4" fillId="0" borderId="7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7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6" fontId="26" fillId="3" borderId="5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6" fontId="26" fillId="3" borderId="6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24" fillId="0" borderId="7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24" fillId="0" borderId="7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24" fillId="0" borderId="5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7" fontId="2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26" fillId="3" borderId="6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3" borderId="7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3" borderId="7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3" borderId="7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4" fillId="3" borderId="7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2" fillId="3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7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3" borderId="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6" fillId="0" borderId="7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7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2" fillId="0" borderId="7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D54"/>
  <sheetViews>
    <sheetView windowProtection="true" showFormulas="false" showGridLines="true" showRowColHeaders="true" showZeros="true" rightToLeft="false" tabSelected="true" showOutlineSymbols="true" defaultGridColor="true" view="pageBreakPreview" topLeftCell="A1" colorId="64" zoomScale="70" zoomScaleNormal="100" zoomScalePageLayoutView="70" workbookViewId="0">
      <pane xSplit="0" ySplit="1" topLeftCell="A25" activePane="bottomLeft" state="frozen"/>
      <selection pane="topLeft" activeCell="A1" activeCellId="0" sqref="A1"/>
      <selection pane="bottomLeft" activeCell="J41" activeCellId="0" sqref="J41:J44"/>
    </sheetView>
  </sheetViews>
  <sheetFormatPr defaultRowHeight="12.8"/>
  <cols>
    <col collapsed="false" hidden="false" max="1" min="1" style="0" width="8.23469387755102"/>
    <col collapsed="false" hidden="false" max="2" min="2" style="0" width="122.571428571429"/>
    <col collapsed="false" hidden="false" max="3" min="3" style="0" width="13.6326530612245"/>
    <col collapsed="false" hidden="false" max="4" min="4" style="0" width="18.765306122449"/>
    <col collapsed="false" hidden="true" max="6" min="5" style="0" width="0"/>
    <col collapsed="false" hidden="false" max="8" min="7" style="0" width="19.4387755102041"/>
    <col collapsed="false" hidden="false" max="9" min="9" style="0" width="18.3571428571429"/>
    <col collapsed="false" hidden="false" max="10" min="10" style="0" width="14.0408163265306"/>
    <col collapsed="false" hidden="false" max="11" min="11" style="0" width="19.5714285714286"/>
    <col collapsed="false" hidden="false" max="12" min="12" style="0" width="16.6020408163265"/>
    <col collapsed="false" hidden="true" max="19" min="13" style="0" width="0"/>
    <col collapsed="false" hidden="false" max="21" min="20" style="0" width="8.23469387755102"/>
    <col collapsed="false" hidden="false" max="22" min="22" style="0" width="10.530612244898"/>
    <col collapsed="false" hidden="false" max="23" min="23" style="0" width="18.4948979591837"/>
    <col collapsed="false" hidden="false" max="26" min="24" style="0" width="8.23469387755102"/>
    <col collapsed="false" hidden="false" max="27" min="27" style="0" width="17.280612244898"/>
    <col collapsed="false" hidden="false" max="28" min="28" style="0" width="22.1377551020408"/>
    <col collapsed="false" hidden="false" max="1025" min="29" style="0" width="8.23469387755102"/>
  </cols>
  <sheetData>
    <row r="1" customFormat="false" ht="21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3"/>
    </row>
    <row r="2" customFormat="false" ht="21.95" hidden="false" customHeight="true" outlineLevel="0" collapsed="false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7"/>
      <c r="M2" s="2"/>
      <c r="N2" s="2"/>
      <c r="O2" s="2"/>
      <c r="P2" s="2"/>
      <c r="Q2" s="2"/>
      <c r="R2" s="3"/>
    </row>
    <row r="3" customFormat="false" ht="21.95" hidden="false" customHeight="true" outlineLevel="0" collapsed="false">
      <c r="A3" s="8" t="s">
        <v>2</v>
      </c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M3" s="12"/>
      <c r="N3" s="13"/>
      <c r="O3" s="13"/>
      <c r="P3" s="13"/>
      <c r="Q3" s="13"/>
      <c r="R3" s="13"/>
    </row>
    <row r="4" customFormat="false" ht="21.95" hidden="false" customHeight="true" outlineLevel="0" collapsed="false">
      <c r="A4" s="14" t="s">
        <v>3</v>
      </c>
      <c r="B4" s="9"/>
      <c r="C4" s="15"/>
      <c r="D4" s="15"/>
      <c r="E4" s="15"/>
      <c r="F4" s="15"/>
      <c r="G4" s="15"/>
      <c r="H4" s="15"/>
      <c r="I4" s="15"/>
      <c r="J4" s="15"/>
      <c r="K4" s="15"/>
      <c r="L4" s="11"/>
      <c r="M4" s="16"/>
      <c r="N4" s="16"/>
      <c r="O4" s="17"/>
      <c r="P4" s="18"/>
      <c r="Q4" s="19"/>
    </row>
    <row r="5" customFormat="false" ht="21.95" hidden="false" customHeight="true" outlineLevel="0" collapsed="false">
      <c r="A5" s="14" t="s">
        <v>4</v>
      </c>
      <c r="B5" s="9"/>
      <c r="C5" s="15"/>
      <c r="D5" s="15"/>
      <c r="E5" s="15"/>
      <c r="F5" s="15"/>
      <c r="G5" s="15"/>
      <c r="H5" s="15"/>
      <c r="I5" s="15"/>
      <c r="J5" s="15"/>
      <c r="K5" s="15"/>
      <c r="L5" s="20"/>
      <c r="M5" s="21"/>
      <c r="N5" s="21"/>
      <c r="O5" s="17"/>
      <c r="P5" s="22"/>
      <c r="Q5" s="19"/>
      <c r="R5" s="23"/>
    </row>
    <row r="6" customFormat="false" ht="21.95" hidden="false" customHeight="true" outlineLevel="0" collapsed="false">
      <c r="A6" s="14" t="s">
        <v>5</v>
      </c>
      <c r="B6" s="9"/>
      <c r="C6" s="15"/>
      <c r="D6" s="15"/>
      <c r="E6" s="10"/>
      <c r="F6" s="10"/>
      <c r="G6" s="10"/>
      <c r="H6" s="15"/>
      <c r="I6" s="15"/>
      <c r="J6" s="15"/>
      <c r="K6" s="15"/>
      <c r="L6" s="11"/>
      <c r="M6" s="24"/>
      <c r="N6" s="24"/>
      <c r="O6" s="24"/>
      <c r="P6" s="24"/>
      <c r="Q6" s="24"/>
      <c r="R6" s="24"/>
    </row>
    <row r="7" customFormat="false" ht="21.75" hidden="false" customHeight="true" outlineLevel="0" collapsed="false">
      <c r="A7" s="25" t="s">
        <v>6</v>
      </c>
      <c r="B7" s="26"/>
      <c r="C7" s="27"/>
      <c r="D7" s="27"/>
      <c r="E7" s="27"/>
      <c r="F7" s="27"/>
      <c r="G7" s="27"/>
      <c r="H7" s="27"/>
      <c r="I7" s="27"/>
      <c r="J7" s="27"/>
      <c r="K7" s="27"/>
      <c r="L7" s="28"/>
      <c r="M7" s="29"/>
      <c r="N7" s="29"/>
      <c r="O7" s="29"/>
      <c r="P7" s="29"/>
      <c r="Q7" s="29"/>
      <c r="R7" s="30"/>
    </row>
    <row r="8" customFormat="false" ht="21.95" hidden="false" customHeight="true" outlineLevel="0" collapsed="false">
      <c r="A8" s="31"/>
      <c r="B8" s="32"/>
      <c r="C8" s="33"/>
      <c r="D8" s="33"/>
      <c r="E8" s="33"/>
      <c r="F8" s="33"/>
      <c r="G8" s="33"/>
      <c r="H8" s="33"/>
      <c r="I8" s="33"/>
      <c r="J8" s="33"/>
      <c r="K8" s="33"/>
      <c r="L8" s="34"/>
      <c r="M8" s="29"/>
      <c r="N8" s="29"/>
      <c r="O8" s="29"/>
      <c r="P8" s="29"/>
      <c r="Q8" s="29"/>
      <c r="R8" s="29"/>
    </row>
    <row r="9" customFormat="false" ht="21.95" hidden="false" customHeight="true" outlineLevel="0" collapsed="false">
      <c r="A9" s="35"/>
      <c r="B9" s="36"/>
      <c r="C9" s="36"/>
      <c r="D9" s="36"/>
      <c r="E9" s="36"/>
      <c r="F9" s="36"/>
      <c r="G9" s="36"/>
      <c r="H9" s="36"/>
      <c r="I9" s="37"/>
      <c r="J9" s="37"/>
      <c r="K9" s="37"/>
      <c r="L9" s="38"/>
      <c r="M9" s="29"/>
      <c r="N9" s="29"/>
      <c r="O9" s="29"/>
      <c r="P9" s="29"/>
      <c r="Q9" s="29"/>
      <c r="R9" s="29"/>
    </row>
    <row r="10" customFormat="false" ht="84" hidden="false" customHeight="true" outlineLevel="0" collapsed="false">
      <c r="A10" s="39"/>
      <c r="B10" s="40" t="s">
        <v>7</v>
      </c>
      <c r="C10" s="41" t="s">
        <v>8</v>
      </c>
      <c r="D10" s="41" t="s">
        <v>9</v>
      </c>
      <c r="E10" s="41" t="s">
        <v>9</v>
      </c>
      <c r="F10" s="41" t="s">
        <v>10</v>
      </c>
      <c r="G10" s="41" t="s">
        <v>11</v>
      </c>
      <c r="H10" s="41" t="s">
        <v>12</v>
      </c>
      <c r="I10" s="41" t="s">
        <v>13</v>
      </c>
      <c r="J10" s="41" t="s">
        <v>14</v>
      </c>
      <c r="K10" s="41" t="s">
        <v>15</v>
      </c>
      <c r="L10" s="42" t="s">
        <v>16</v>
      </c>
      <c r="M10" s="43"/>
      <c r="N10" s="43"/>
      <c r="O10" s="43"/>
      <c r="P10" s="43"/>
      <c r="Q10" s="43"/>
      <c r="R10" s="43"/>
    </row>
    <row r="11" customFormat="false" ht="21.95" hidden="false" customHeight="true" outlineLevel="0" collapsed="false">
      <c r="A11" s="31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5"/>
      <c r="M11" s="43"/>
      <c r="N11" s="43"/>
      <c r="O11" s="43"/>
      <c r="P11" s="43"/>
      <c r="Q11" s="43"/>
      <c r="R11" s="43"/>
    </row>
    <row r="12" customFormat="false" ht="21.95" hidden="false" customHeight="true" outlineLevel="0" collapsed="false">
      <c r="A12" s="46" t="s">
        <v>17</v>
      </c>
      <c r="B12" s="47" t="s">
        <v>18</v>
      </c>
      <c r="C12" s="47"/>
      <c r="D12" s="47"/>
      <c r="E12" s="47"/>
      <c r="F12" s="47"/>
      <c r="G12" s="47"/>
      <c r="H12" s="47"/>
      <c r="I12" s="47"/>
      <c r="J12" s="48"/>
      <c r="K12" s="49"/>
      <c r="L12" s="50"/>
      <c r="M12" s="43"/>
      <c r="N12" s="43"/>
      <c r="O12" s="43"/>
      <c r="P12" s="43"/>
      <c r="Q12" s="43"/>
      <c r="R12" s="43"/>
    </row>
    <row r="13" customFormat="false" ht="36.75" hidden="false" customHeight="true" outlineLevel="0" collapsed="false">
      <c r="A13" s="51" t="s">
        <v>19</v>
      </c>
      <c r="B13" s="52" t="s">
        <v>20</v>
      </c>
      <c r="C13" s="53" t="s">
        <v>21</v>
      </c>
      <c r="D13" s="54" t="n">
        <v>4</v>
      </c>
      <c r="E13" s="54"/>
      <c r="F13" s="55"/>
      <c r="G13" s="54" t="n">
        <v>365.71</v>
      </c>
      <c r="H13" s="55" t="n">
        <f aca="false">ROUND(G13*D13,2)</f>
        <v>1462.84</v>
      </c>
      <c r="I13" s="56" t="n">
        <v>1</v>
      </c>
      <c r="J13" s="57" t="n">
        <f aca="false">G13*I13</f>
        <v>365.71</v>
      </c>
      <c r="K13" s="58" t="n">
        <f aca="false">J13*D13</f>
        <v>1462.84</v>
      </c>
      <c r="L13" s="59" t="s">
        <v>22</v>
      </c>
      <c r="M13" s="43"/>
      <c r="N13" s="43"/>
      <c r="O13" s="43"/>
      <c r="P13" s="43"/>
      <c r="Q13" s="43"/>
      <c r="R13" s="43"/>
    </row>
    <row r="14" customFormat="false" ht="21.95" hidden="false" customHeight="true" outlineLevel="0" collapsed="false">
      <c r="A14" s="31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60"/>
      <c r="M14" s="43"/>
      <c r="N14" s="43"/>
      <c r="O14" s="43"/>
      <c r="P14" s="43"/>
      <c r="Q14" s="43"/>
      <c r="R14" s="43"/>
    </row>
    <row r="15" customFormat="false" ht="21.95" hidden="false" customHeight="true" outlineLevel="0" collapsed="false">
      <c r="A15" s="31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60"/>
      <c r="M15" s="43"/>
      <c r="N15" s="43"/>
      <c r="O15" s="43"/>
      <c r="P15" s="43"/>
      <c r="Q15" s="43"/>
      <c r="R15" s="43"/>
    </row>
    <row r="16" customFormat="false" ht="21.75" hidden="false" customHeight="true" outlineLevel="0" collapsed="false">
      <c r="A16" s="46" t="s">
        <v>23</v>
      </c>
      <c r="B16" s="47" t="s">
        <v>24</v>
      </c>
      <c r="C16" s="47"/>
      <c r="D16" s="47"/>
      <c r="E16" s="47"/>
      <c r="F16" s="47"/>
      <c r="G16" s="47"/>
      <c r="H16" s="47"/>
      <c r="I16" s="47"/>
      <c r="J16" s="48"/>
      <c r="K16" s="49"/>
      <c r="L16" s="50"/>
      <c r="M16" s="43"/>
      <c r="N16" s="43"/>
      <c r="O16" s="43"/>
      <c r="P16" s="43"/>
      <c r="Q16" s="43"/>
      <c r="R16" s="43"/>
      <c r="S16" s="61"/>
    </row>
    <row r="17" customFormat="false" ht="21.95" hidden="false" customHeight="true" outlineLevel="0" collapsed="false">
      <c r="A17" s="62" t="s">
        <v>25</v>
      </c>
      <c r="B17" s="63" t="s">
        <v>26</v>
      </c>
      <c r="C17" s="64" t="s">
        <v>27</v>
      </c>
      <c r="D17" s="65" t="n">
        <v>210</v>
      </c>
      <c r="E17" s="65"/>
      <c r="F17" s="66"/>
      <c r="G17" s="65" t="n">
        <v>32.5</v>
      </c>
      <c r="H17" s="55" t="n">
        <f aca="false">ROUND(G17*D17,2)</f>
        <v>6825</v>
      </c>
      <c r="I17" s="67" t="n">
        <v>1.27969</v>
      </c>
      <c r="J17" s="57" t="n">
        <f aca="false">G17*I17</f>
        <v>41.589925</v>
      </c>
      <c r="K17" s="57" t="n">
        <f aca="false">J17*D17</f>
        <v>8733.88425</v>
      </c>
      <c r="L17" s="68" t="s">
        <v>28</v>
      </c>
      <c r="M17" s="43"/>
      <c r="N17" s="43"/>
      <c r="O17" s="43"/>
      <c r="P17" s="43"/>
      <c r="Q17" s="43"/>
      <c r="R17" s="43"/>
      <c r="S17" s="69"/>
    </row>
    <row r="18" customFormat="false" ht="21.95" hidden="false" customHeight="true" outlineLevel="0" collapsed="false">
      <c r="A18" s="70" t="s">
        <v>29</v>
      </c>
      <c r="B18" s="52" t="s">
        <v>30</v>
      </c>
      <c r="C18" s="71" t="s">
        <v>31</v>
      </c>
      <c r="D18" s="54" t="n">
        <v>2185</v>
      </c>
      <c r="E18" s="54"/>
      <c r="F18" s="55"/>
      <c r="G18" s="54" t="n">
        <v>5.31</v>
      </c>
      <c r="H18" s="55" t="n">
        <f aca="false">ROUND(G18*D18,2)</f>
        <v>11602.35</v>
      </c>
      <c r="I18" s="72" t="n">
        <v>1.53101</v>
      </c>
      <c r="J18" s="57" t="n">
        <f aca="false">G18*I18</f>
        <v>8.1296631</v>
      </c>
      <c r="K18" s="58" t="n">
        <f aca="false">J18*D18</f>
        <v>17763.3138735</v>
      </c>
      <c r="L18" s="73" t="s">
        <v>32</v>
      </c>
      <c r="M18" s="74"/>
      <c r="N18" s="75"/>
      <c r="S18" s="61"/>
    </row>
    <row r="19" customFormat="false" ht="21.95" hidden="false" customHeight="true" outlineLevel="0" collapsed="false">
      <c r="A19" s="62" t="s">
        <v>33</v>
      </c>
      <c r="B19" s="52" t="s">
        <v>34</v>
      </c>
      <c r="C19" s="71" t="s">
        <v>31</v>
      </c>
      <c r="D19" s="54" t="n">
        <v>1588</v>
      </c>
      <c r="E19" s="54"/>
      <c r="F19" s="55"/>
      <c r="G19" s="54" t="n">
        <v>6.39</v>
      </c>
      <c r="H19" s="55" t="n">
        <f aca="false">ROUND(G19*D19,2)</f>
        <v>10147.32</v>
      </c>
      <c r="I19" s="72" t="n">
        <v>1.53101</v>
      </c>
      <c r="J19" s="57" t="n">
        <f aca="false">G19*I19</f>
        <v>9.7831539</v>
      </c>
      <c r="K19" s="58" t="n">
        <f aca="false">J19*D19</f>
        <v>15535.6483932</v>
      </c>
      <c r="L19" s="73" t="s">
        <v>35</v>
      </c>
      <c r="M19" s="74"/>
      <c r="N19" s="75"/>
      <c r="S19" s="61"/>
    </row>
    <row r="20" customFormat="false" ht="21.95" hidden="false" customHeight="true" outlineLevel="0" collapsed="false">
      <c r="A20" s="70" t="s">
        <v>36</v>
      </c>
      <c r="B20" s="52" t="s">
        <v>37</v>
      </c>
      <c r="C20" s="71" t="s">
        <v>31</v>
      </c>
      <c r="D20" s="54" t="n">
        <v>357.93</v>
      </c>
      <c r="E20" s="54"/>
      <c r="F20" s="55"/>
      <c r="G20" s="54" t="n">
        <v>35.81</v>
      </c>
      <c r="H20" s="55" t="n">
        <f aca="false">ROUND(G20*D20,2)</f>
        <v>12817.47</v>
      </c>
      <c r="I20" s="72" t="n">
        <v>1.27969</v>
      </c>
      <c r="J20" s="57" t="n">
        <f aca="false">G20*I20</f>
        <v>45.8256989</v>
      </c>
      <c r="K20" s="58" t="n">
        <f aca="false">J20*D20</f>
        <v>16402.392407277</v>
      </c>
      <c r="L20" s="73" t="s">
        <v>38</v>
      </c>
      <c r="M20" s="74"/>
      <c r="N20" s="75"/>
      <c r="S20" s="61"/>
    </row>
    <row r="21" customFormat="false" ht="40.5" hidden="false" customHeight="true" outlineLevel="0" collapsed="false">
      <c r="A21" s="62" t="s">
        <v>39</v>
      </c>
      <c r="B21" s="52" t="s">
        <v>40</v>
      </c>
      <c r="C21" s="71" t="s">
        <v>31</v>
      </c>
      <c r="D21" s="54" t="n">
        <v>954.93</v>
      </c>
      <c r="E21" s="54"/>
      <c r="F21" s="55"/>
      <c r="G21" s="54" t="n">
        <v>4.86</v>
      </c>
      <c r="H21" s="55" t="n">
        <f aca="false">ROUND(G21*D21,2)</f>
        <v>4640.96</v>
      </c>
      <c r="I21" s="72" t="n">
        <v>1.53101</v>
      </c>
      <c r="J21" s="57" t="n">
        <f aca="false">G21*I21</f>
        <v>7.4407086</v>
      </c>
      <c r="K21" s="58" t="n">
        <f aca="false">J21*D21</f>
        <v>7105.355863398</v>
      </c>
      <c r="L21" s="73" t="s">
        <v>41</v>
      </c>
      <c r="M21" s="74"/>
      <c r="N21" s="75"/>
      <c r="S21" s="61"/>
    </row>
    <row r="22" customFormat="false" ht="21.95" hidden="false" customHeight="true" outlineLevel="0" collapsed="false">
      <c r="A22" s="70" t="s">
        <v>42</v>
      </c>
      <c r="B22" s="52" t="s">
        <v>43</v>
      </c>
      <c r="C22" s="71" t="s">
        <v>31</v>
      </c>
      <c r="D22" s="54" t="n">
        <v>77</v>
      </c>
      <c r="E22" s="54"/>
      <c r="F22" s="55"/>
      <c r="G22" s="54" t="n">
        <v>121.24</v>
      </c>
      <c r="H22" s="55" t="n">
        <f aca="false">ROUND(G22*D22,2)</f>
        <v>9335.48</v>
      </c>
      <c r="I22" s="72" t="n">
        <v>1.27969</v>
      </c>
      <c r="J22" s="57" t="n">
        <f aca="false">G22*I22</f>
        <v>155.1496156</v>
      </c>
      <c r="K22" s="58" t="n">
        <f aca="false">J22*D22</f>
        <v>11946.5204012</v>
      </c>
      <c r="L22" s="73" t="s">
        <v>44</v>
      </c>
      <c r="M22" s="74"/>
      <c r="N22" s="75"/>
      <c r="S22" s="61"/>
    </row>
    <row r="23" customFormat="false" ht="39.75" hidden="false" customHeight="true" outlineLevel="0" collapsed="false">
      <c r="A23" s="62" t="s">
        <v>45</v>
      </c>
      <c r="B23" s="52" t="s">
        <v>46</v>
      </c>
      <c r="C23" s="71" t="s">
        <v>8</v>
      </c>
      <c r="D23" s="54" t="n">
        <v>7</v>
      </c>
      <c r="E23" s="54"/>
      <c r="F23" s="55"/>
      <c r="G23" s="54" t="n">
        <v>2300.16</v>
      </c>
      <c r="H23" s="55" t="n">
        <f aca="false">ROUND(G23*D23,2)</f>
        <v>16101.12</v>
      </c>
      <c r="I23" s="72" t="n">
        <v>1.27969</v>
      </c>
      <c r="J23" s="57" t="n">
        <f aca="false">G23*I23</f>
        <v>2943.4917504</v>
      </c>
      <c r="K23" s="58" t="n">
        <f aca="false">J23*D23</f>
        <v>20604.4422528</v>
      </c>
      <c r="L23" s="73" t="s">
        <v>47</v>
      </c>
      <c r="M23" s="74"/>
      <c r="N23" s="75"/>
      <c r="S23" s="61"/>
    </row>
    <row r="24" customFormat="false" ht="21.95" hidden="false" customHeight="true" outlineLevel="0" collapsed="false">
      <c r="A24" s="70" t="s">
        <v>48</v>
      </c>
      <c r="B24" s="52" t="s">
        <v>49</v>
      </c>
      <c r="C24" s="71" t="s">
        <v>50</v>
      </c>
      <c r="D24" s="54" t="n">
        <v>9</v>
      </c>
      <c r="E24" s="54"/>
      <c r="F24" s="55"/>
      <c r="G24" s="54" t="n">
        <v>617.66</v>
      </c>
      <c r="H24" s="55" t="n">
        <f aca="false">ROUND(G24*D24,2)</f>
        <v>5558.94</v>
      </c>
      <c r="I24" s="72" t="n">
        <v>1.27969</v>
      </c>
      <c r="J24" s="57" t="n">
        <f aca="false">G24*I24</f>
        <v>790.4133254</v>
      </c>
      <c r="K24" s="58" t="n">
        <f aca="false">J24*D24</f>
        <v>7113.7199286</v>
      </c>
      <c r="L24" s="73" t="s">
        <v>51</v>
      </c>
      <c r="M24" s="74"/>
      <c r="N24" s="75"/>
      <c r="S24" s="61"/>
    </row>
    <row r="25" customFormat="false" ht="21.95" hidden="false" customHeight="true" outlineLevel="0" collapsed="false">
      <c r="A25" s="62" t="s">
        <v>52</v>
      </c>
      <c r="B25" s="52" t="s">
        <v>53</v>
      </c>
      <c r="C25" s="71" t="s">
        <v>50</v>
      </c>
      <c r="D25" s="54" t="n">
        <v>4</v>
      </c>
      <c r="E25" s="54"/>
      <c r="F25" s="55"/>
      <c r="G25" s="54" t="n">
        <v>332.82</v>
      </c>
      <c r="H25" s="55" t="n">
        <f aca="false">ROUND(G25*D25,2)</f>
        <v>1331.28</v>
      </c>
      <c r="I25" s="72" t="n">
        <v>1.27969</v>
      </c>
      <c r="J25" s="57" t="n">
        <f aca="false">G25*I25</f>
        <v>425.9064258</v>
      </c>
      <c r="K25" s="58" t="n">
        <f aca="false">J25*D25</f>
        <v>1703.6257032</v>
      </c>
      <c r="L25" s="73" t="s">
        <v>54</v>
      </c>
      <c r="M25" s="74"/>
      <c r="N25" s="75"/>
      <c r="S25" s="61"/>
    </row>
    <row r="26" customFormat="false" ht="21.95" hidden="false" customHeight="true" outlineLevel="0" collapsed="false">
      <c r="A26" s="70" t="s">
        <v>55</v>
      </c>
      <c r="B26" s="52" t="s">
        <v>56</v>
      </c>
      <c r="C26" s="71" t="s">
        <v>8</v>
      </c>
      <c r="D26" s="54" t="n">
        <v>7</v>
      </c>
      <c r="E26" s="54"/>
      <c r="F26" s="55"/>
      <c r="G26" s="54" t="n">
        <v>324.95</v>
      </c>
      <c r="H26" s="55" t="n">
        <f aca="false">ROUND(G26*D26,2)</f>
        <v>2274.65</v>
      </c>
      <c r="I26" s="72" t="n">
        <v>1.27969</v>
      </c>
      <c r="J26" s="57" t="n">
        <f aca="false">G26*I26</f>
        <v>415.8352655</v>
      </c>
      <c r="K26" s="58" t="n">
        <f aca="false">J26*D26</f>
        <v>2910.8468585</v>
      </c>
      <c r="L26" s="73" t="s">
        <v>57</v>
      </c>
      <c r="M26" s="74"/>
      <c r="N26" s="75"/>
      <c r="S26" s="61"/>
    </row>
    <row r="27" customFormat="false" ht="21.95" hidden="false" customHeight="true" outlineLevel="0" collapsed="false">
      <c r="A27" s="62" t="s">
        <v>58</v>
      </c>
      <c r="B27" s="52" t="s">
        <v>59</v>
      </c>
      <c r="C27" s="71" t="s">
        <v>27</v>
      </c>
      <c r="D27" s="54" t="n">
        <v>332</v>
      </c>
      <c r="E27" s="54" t="n">
        <f aca="false">1704.53+332</f>
        <v>2036.53</v>
      </c>
      <c r="F27" s="55" t="n">
        <f aca="false">E27-D27</f>
        <v>1704.53</v>
      </c>
      <c r="G27" s="54" t="n">
        <v>0.41</v>
      </c>
      <c r="H27" s="55" t="n">
        <f aca="false">ROUND(G27*D27,2)</f>
        <v>136.12</v>
      </c>
      <c r="I27" s="72" t="n">
        <v>1.27969</v>
      </c>
      <c r="J27" s="57" t="n">
        <f aca="false">G27*I27</f>
        <v>0.5246729</v>
      </c>
      <c r="K27" s="58" t="n">
        <f aca="false">J27*D27</f>
        <v>174.1914028</v>
      </c>
      <c r="L27" s="73" t="s">
        <v>60</v>
      </c>
      <c r="M27" s="74"/>
      <c r="N27" s="75"/>
      <c r="S27" s="61"/>
    </row>
    <row r="28" customFormat="false" ht="21.95" hidden="false" customHeight="true" outlineLevel="0" collapsed="false">
      <c r="A28" s="70" t="s">
        <v>61</v>
      </c>
      <c r="B28" s="52" t="s">
        <v>62</v>
      </c>
      <c r="C28" s="71" t="s">
        <v>27</v>
      </c>
      <c r="D28" s="54" t="n">
        <v>332</v>
      </c>
      <c r="E28" s="54" t="n">
        <f aca="false">1704.53+332</f>
        <v>2036.53</v>
      </c>
      <c r="F28" s="55" t="n">
        <f aca="false">E28-D28</f>
        <v>1704.53</v>
      </c>
      <c r="G28" s="54" t="n">
        <v>1.2</v>
      </c>
      <c r="H28" s="55" t="n">
        <f aca="false">ROUND(G28*D28,2)</f>
        <v>398.4</v>
      </c>
      <c r="I28" s="72" t="n">
        <v>1.27969</v>
      </c>
      <c r="J28" s="57" t="n">
        <f aca="false">G28*I28</f>
        <v>1.535628</v>
      </c>
      <c r="K28" s="58" t="n">
        <f aca="false">J28*D28</f>
        <v>509.828496</v>
      </c>
      <c r="L28" s="73" t="s">
        <v>63</v>
      </c>
      <c r="M28" s="74"/>
      <c r="N28" s="75"/>
      <c r="S28" s="61"/>
    </row>
    <row r="29" customFormat="false" ht="21.95" hidden="false" customHeight="true" outlineLevel="0" collapsed="false">
      <c r="A29" s="62" t="s">
        <v>64</v>
      </c>
      <c r="B29" s="76" t="s">
        <v>65</v>
      </c>
      <c r="C29" s="53" t="s">
        <v>66</v>
      </c>
      <c r="D29" s="77" t="n">
        <v>663</v>
      </c>
      <c r="E29" s="77" t="n">
        <v>663</v>
      </c>
      <c r="F29" s="78" t="n">
        <f aca="false">E29-D29</f>
        <v>0</v>
      </c>
      <c r="G29" s="77" t="n">
        <v>0.15</v>
      </c>
      <c r="H29" s="55" t="n">
        <f aca="false">ROUND(G29*D29,2)</f>
        <v>99.45</v>
      </c>
      <c r="I29" s="72" t="n">
        <v>1.53101</v>
      </c>
      <c r="J29" s="57" t="n">
        <f aca="false">G29*I29</f>
        <v>0.2296515</v>
      </c>
      <c r="K29" s="58" t="n">
        <f aca="false">J29*D29</f>
        <v>152.2589445</v>
      </c>
      <c r="L29" s="73" t="s">
        <v>67</v>
      </c>
      <c r="M29" s="79"/>
      <c r="N29" s="79"/>
      <c r="O29" s="79"/>
      <c r="P29" s="79"/>
      <c r="Q29" s="79"/>
      <c r="S29" s="61"/>
    </row>
    <row r="30" customFormat="false" ht="21.95" hidden="false" customHeight="true" outlineLevel="0" collapsed="false">
      <c r="A30" s="70" t="s">
        <v>68</v>
      </c>
      <c r="B30" s="76" t="s">
        <v>69</v>
      </c>
      <c r="C30" s="53" t="s">
        <v>66</v>
      </c>
      <c r="D30" s="77" t="n">
        <v>1807</v>
      </c>
      <c r="E30" s="80" t="n">
        <v>1807</v>
      </c>
      <c r="F30" s="78" t="n">
        <f aca="false">E30-D30</f>
        <v>0</v>
      </c>
      <c r="G30" s="77" t="n">
        <v>39.86</v>
      </c>
      <c r="H30" s="55" t="n">
        <f aca="false">ROUND(G30*D30,2)</f>
        <v>72027.02</v>
      </c>
      <c r="I30" s="72" t="n">
        <v>1.27969</v>
      </c>
      <c r="J30" s="57" t="n">
        <f aca="false">G30*I30</f>
        <v>51.0084434</v>
      </c>
      <c r="K30" s="58" t="n">
        <f aca="false">J30*D30</f>
        <v>92172.2572238</v>
      </c>
      <c r="L30" s="73" t="s">
        <v>70</v>
      </c>
      <c r="M30" s="79"/>
      <c r="N30" s="79"/>
      <c r="O30" s="79"/>
      <c r="P30" s="79"/>
      <c r="Q30" s="79"/>
      <c r="S30" s="61"/>
    </row>
    <row r="31" customFormat="false" ht="21.95" hidden="false" customHeight="true" outlineLevel="0" collapsed="false">
      <c r="A31" s="62" t="s">
        <v>71</v>
      </c>
      <c r="B31" s="76" t="s">
        <v>72</v>
      </c>
      <c r="C31" s="53" t="s">
        <v>31</v>
      </c>
      <c r="D31" s="77" t="n">
        <v>30</v>
      </c>
      <c r="E31" s="80" t="n">
        <v>30</v>
      </c>
      <c r="F31" s="78" t="n">
        <f aca="false">E31-D31</f>
        <v>0</v>
      </c>
      <c r="G31" s="77" t="n">
        <v>352.48</v>
      </c>
      <c r="H31" s="55" t="n">
        <f aca="false">ROUND(G31*D31,2)</f>
        <v>10574.4</v>
      </c>
      <c r="I31" s="72" t="n">
        <v>1.27969</v>
      </c>
      <c r="J31" s="57" t="n">
        <f aca="false">G31*I31</f>
        <v>451.0651312</v>
      </c>
      <c r="K31" s="58" t="n">
        <f aca="false">J31*D31</f>
        <v>13531.953936</v>
      </c>
      <c r="L31" s="73" t="s">
        <v>73</v>
      </c>
      <c r="M31" s="79"/>
      <c r="N31" s="79"/>
      <c r="O31" s="79"/>
      <c r="P31" s="79"/>
      <c r="Q31" s="79"/>
      <c r="S31" s="61"/>
    </row>
    <row r="32" customFormat="false" ht="21.95" hidden="false" customHeight="true" outlineLevel="0" collapsed="false">
      <c r="A32" s="70" t="s">
        <v>74</v>
      </c>
      <c r="B32" s="76" t="s">
        <v>75</v>
      </c>
      <c r="C32" s="81" t="s">
        <v>27</v>
      </c>
      <c r="D32" s="80" t="n">
        <v>288</v>
      </c>
      <c r="E32" s="80" t="n">
        <v>288</v>
      </c>
      <c r="F32" s="78" t="n">
        <f aca="false">E32-D32</f>
        <v>0</v>
      </c>
      <c r="G32" s="80" t="n">
        <v>535.21</v>
      </c>
      <c r="H32" s="55" t="n">
        <f aca="false">ROUND(G32*D32,2)</f>
        <v>154140.48</v>
      </c>
      <c r="I32" s="72" t="n">
        <v>1.27969</v>
      </c>
      <c r="J32" s="57" t="n">
        <f aca="false">G32*I32</f>
        <v>684.9028849</v>
      </c>
      <c r="K32" s="58" t="n">
        <f aca="false">J32*D32</f>
        <v>197252.0308512</v>
      </c>
      <c r="L32" s="73" t="s">
        <v>76</v>
      </c>
      <c r="S32" s="61"/>
    </row>
    <row r="33" customFormat="false" ht="39" hidden="false" customHeight="true" outlineLevel="0" collapsed="false">
      <c r="A33" s="62" t="s">
        <v>77</v>
      </c>
      <c r="B33" s="82" t="s">
        <v>78</v>
      </c>
      <c r="C33" s="83" t="s">
        <v>50</v>
      </c>
      <c r="D33" s="84" t="n">
        <v>10</v>
      </c>
      <c r="E33" s="85" t="n">
        <v>10</v>
      </c>
      <c r="F33" s="86" t="n">
        <f aca="false">E33-D33</f>
        <v>0</v>
      </c>
      <c r="G33" s="84" t="n">
        <v>1908.19</v>
      </c>
      <c r="H33" s="55" t="n">
        <f aca="false">ROUND(G33*D33,2)</f>
        <v>19081.9</v>
      </c>
      <c r="I33" s="87" t="n">
        <v>1.27969</v>
      </c>
      <c r="J33" s="57" t="n">
        <f aca="false">G33*I33</f>
        <v>2441.8916611</v>
      </c>
      <c r="K33" s="88" t="n">
        <f aca="false">J33*D33</f>
        <v>24418.916611</v>
      </c>
      <c r="L33" s="89" t="s">
        <v>79</v>
      </c>
      <c r="M33" s="79"/>
      <c r="N33" s="79"/>
      <c r="O33" s="79"/>
      <c r="P33" s="79"/>
      <c r="Q33" s="79"/>
      <c r="S33" s="61"/>
    </row>
    <row r="34" customFormat="false" ht="21.95" hidden="false" customHeight="true" outlineLevel="0" collapsed="false">
      <c r="A34" s="90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2"/>
      <c r="M34" s="79"/>
      <c r="N34" s="79"/>
      <c r="O34" s="79"/>
      <c r="P34" s="79"/>
      <c r="Q34" s="79"/>
      <c r="S34" s="93" t="n">
        <f aca="false">K33+K32+K31+K30+K29+K28+K27+K26+K25+K24+K23+K22+K21+K20+K19+K18+K17</f>
        <v>438031.187396975</v>
      </c>
    </row>
    <row r="35" customFormat="false" ht="21.95" hidden="false" customHeight="true" outlineLevel="0" collapsed="false">
      <c r="A35" s="94" t="s">
        <v>80</v>
      </c>
      <c r="B35" s="95" t="s">
        <v>81</v>
      </c>
      <c r="C35" s="95"/>
      <c r="D35" s="95"/>
      <c r="E35" s="95"/>
      <c r="F35" s="95"/>
      <c r="G35" s="95"/>
      <c r="H35" s="95"/>
      <c r="I35" s="95"/>
      <c r="J35" s="96"/>
      <c r="K35" s="97"/>
      <c r="L35" s="98"/>
      <c r="M35" s="74"/>
      <c r="N35" s="75"/>
      <c r="S35" s="61"/>
    </row>
    <row r="36" customFormat="false" ht="43.5" hidden="false" customHeight="true" outlineLevel="0" collapsed="false">
      <c r="A36" s="70" t="s">
        <v>82</v>
      </c>
      <c r="B36" s="99" t="s">
        <v>83</v>
      </c>
      <c r="C36" s="100" t="s">
        <v>66</v>
      </c>
      <c r="D36" s="101" t="n">
        <v>675</v>
      </c>
      <c r="E36" s="102" t="n">
        <v>675</v>
      </c>
      <c r="F36" s="103" t="n">
        <f aca="false">E36-D36</f>
        <v>0</v>
      </c>
      <c r="G36" s="101" t="n">
        <v>9.21</v>
      </c>
      <c r="H36" s="55" t="n">
        <f aca="false">ROUND(G36*D36,2)</f>
        <v>6216.75</v>
      </c>
      <c r="I36" s="67" t="n">
        <v>1.51848</v>
      </c>
      <c r="J36" s="57" t="n">
        <f aca="false">G36*I36</f>
        <v>13.9852008</v>
      </c>
      <c r="K36" s="57" t="n">
        <f aca="false">J36*D36</f>
        <v>9440.01054</v>
      </c>
      <c r="L36" s="68" t="s">
        <v>84</v>
      </c>
      <c r="M36" s="79"/>
      <c r="N36" s="79"/>
      <c r="O36" s="79"/>
      <c r="P36" s="79"/>
      <c r="Q36" s="79"/>
      <c r="S36" s="61"/>
      <c r="U36" s="104" t="n">
        <f aca="false">K36/K46</f>
        <v>0.0122431359498313</v>
      </c>
    </row>
    <row r="37" customFormat="false" ht="21.95" hidden="false" customHeight="true" outlineLevel="0" collapsed="false">
      <c r="A37" s="70" t="s">
        <v>85</v>
      </c>
      <c r="B37" s="82" t="s">
        <v>86</v>
      </c>
      <c r="C37" s="83" t="s">
        <v>66</v>
      </c>
      <c r="D37" s="84" t="n">
        <v>675</v>
      </c>
      <c r="E37" s="85" t="n">
        <v>675</v>
      </c>
      <c r="F37" s="86" t="n">
        <f aca="false">E37-D37</f>
        <v>0</v>
      </c>
      <c r="G37" s="84" t="n">
        <v>62.24</v>
      </c>
      <c r="H37" s="55" t="n">
        <f aca="false">ROUND(G37*D37,2)</f>
        <v>42012</v>
      </c>
      <c r="I37" s="105" t="n">
        <v>1.51848</v>
      </c>
      <c r="J37" s="57" t="n">
        <f aca="false">G37*I37</f>
        <v>94.5101952</v>
      </c>
      <c r="K37" s="88" t="n">
        <f aca="false">J37*D37</f>
        <v>63794.38176</v>
      </c>
      <c r="L37" s="89" t="s">
        <v>87</v>
      </c>
      <c r="M37" s="79"/>
      <c r="N37" s="79"/>
      <c r="O37" s="79"/>
      <c r="P37" s="79"/>
      <c r="Q37" s="79"/>
      <c r="S37" s="61"/>
      <c r="U37" s="106"/>
    </row>
    <row r="38" customFormat="false" ht="21.95" hidden="false" customHeight="true" outlineLevel="0" collapsed="false">
      <c r="A38" s="70" t="s">
        <v>88</v>
      </c>
      <c r="B38" s="107" t="s">
        <v>89</v>
      </c>
      <c r="C38" s="108" t="s">
        <v>27</v>
      </c>
      <c r="D38" s="109" t="n">
        <v>518.24</v>
      </c>
      <c r="E38" s="110"/>
      <c r="F38" s="111"/>
      <c r="G38" s="109" t="n">
        <v>58.93</v>
      </c>
      <c r="H38" s="55" t="n">
        <f aca="false">ROUND(G38*D38,2)</f>
        <v>30539.88</v>
      </c>
      <c r="I38" s="56" t="n">
        <v>1.27969</v>
      </c>
      <c r="J38" s="57" t="n">
        <f aca="false">G38*I38</f>
        <v>75.4121317</v>
      </c>
      <c r="K38" s="58" t="n">
        <f aca="false">J38*D38</f>
        <v>39081.583132208</v>
      </c>
      <c r="L38" s="73" t="n">
        <v>300322</v>
      </c>
      <c r="M38" s="79"/>
      <c r="N38" s="79"/>
      <c r="O38" s="79"/>
      <c r="P38" s="79"/>
      <c r="Q38" s="79"/>
      <c r="S38" s="61"/>
      <c r="U38" s="104" t="n">
        <f aca="false">K38/K46</f>
        <v>0.0506865043629769</v>
      </c>
      <c r="V38" s="112" t="n">
        <f aca="false">U38/2</f>
        <v>0.0253432521814885</v>
      </c>
    </row>
    <row r="39" customFormat="false" ht="21.95" hidden="false" customHeight="true" outlineLevel="0" collapsed="false">
      <c r="A39" s="90"/>
      <c r="B39" s="107"/>
      <c r="C39" s="113"/>
      <c r="D39" s="114"/>
      <c r="E39" s="115"/>
      <c r="F39" s="116"/>
      <c r="G39" s="114"/>
      <c r="H39" s="116"/>
      <c r="I39" s="117"/>
      <c r="J39" s="118"/>
      <c r="K39" s="118"/>
      <c r="L39" s="119"/>
      <c r="M39" s="79"/>
      <c r="N39" s="79"/>
      <c r="O39" s="79"/>
      <c r="P39" s="79"/>
      <c r="Q39" s="79"/>
      <c r="S39" s="93" t="n">
        <f aca="false">K38+K37+K36</f>
        <v>112315.975432208</v>
      </c>
    </row>
    <row r="40" customFormat="false" ht="21.95" hidden="false" customHeight="true" outlineLevel="0" collapsed="false">
      <c r="A40" s="94" t="s">
        <v>90</v>
      </c>
      <c r="B40" s="120" t="s">
        <v>91</v>
      </c>
      <c r="C40" s="120"/>
      <c r="D40" s="120"/>
      <c r="E40" s="120"/>
      <c r="F40" s="120"/>
      <c r="G40" s="120"/>
      <c r="H40" s="120"/>
      <c r="I40" s="120"/>
      <c r="J40" s="120"/>
      <c r="K40" s="120"/>
      <c r="L40" s="50"/>
      <c r="S40" s="61"/>
    </row>
    <row r="41" customFormat="false" ht="57.75" hidden="false" customHeight="true" outlineLevel="0" collapsed="false">
      <c r="A41" s="70" t="s">
        <v>92</v>
      </c>
      <c r="B41" s="76" t="s">
        <v>93</v>
      </c>
      <c r="C41" s="81" t="s">
        <v>27</v>
      </c>
      <c r="D41" s="77" t="n">
        <v>44.07</v>
      </c>
      <c r="E41" s="80" t="n">
        <v>44.07</v>
      </c>
      <c r="F41" s="78" t="n">
        <f aca="false">E41-D41</f>
        <v>0</v>
      </c>
      <c r="G41" s="77" t="n">
        <v>3038.76</v>
      </c>
      <c r="H41" s="55" t="n">
        <f aca="false">ROUND(G41*D41,2)</f>
        <v>133918.15</v>
      </c>
      <c r="I41" s="72" t="n">
        <v>1.27969</v>
      </c>
      <c r="J41" s="57" t="n">
        <f aca="false">G41*I41</f>
        <v>3888.6707844</v>
      </c>
      <c r="K41" s="58" t="n">
        <f aca="false">J41*D41</f>
        <v>171373.721468508</v>
      </c>
      <c r="L41" s="121" t="s">
        <v>94</v>
      </c>
      <c r="M41" s="79"/>
      <c r="N41" s="79"/>
      <c r="O41" s="79"/>
      <c r="P41" s="79"/>
      <c r="Q41" s="79"/>
      <c r="S41" s="61"/>
    </row>
    <row r="42" customFormat="false" ht="37.5" hidden="false" customHeight="true" outlineLevel="0" collapsed="false">
      <c r="A42" s="70" t="s">
        <v>95</v>
      </c>
      <c r="B42" s="76" t="s">
        <v>96</v>
      </c>
      <c r="C42" s="53" t="s">
        <v>31</v>
      </c>
      <c r="D42" s="77" t="n">
        <v>44.07</v>
      </c>
      <c r="E42" s="80" t="n">
        <v>44.07</v>
      </c>
      <c r="F42" s="78" t="n">
        <f aca="false">E42-D42</f>
        <v>0</v>
      </c>
      <c r="G42" s="77" t="n">
        <v>4.86</v>
      </c>
      <c r="H42" s="55" t="n">
        <f aca="false">ROUND(G42*D42,2)</f>
        <v>214.18</v>
      </c>
      <c r="I42" s="72" t="n">
        <v>1.53101</v>
      </c>
      <c r="J42" s="57" t="n">
        <f aca="false">G42*I42</f>
        <v>7.4407086</v>
      </c>
      <c r="K42" s="58" t="n">
        <f aca="false">J42*D42</f>
        <v>327.912028002</v>
      </c>
      <c r="L42" s="73" t="s">
        <v>41</v>
      </c>
      <c r="M42" s="79"/>
      <c r="N42" s="79"/>
      <c r="O42" s="79"/>
      <c r="P42" s="79"/>
      <c r="Q42" s="79"/>
      <c r="S42" s="61"/>
      <c r="W42" s="112" t="e">
        <f aca="false">C36/C37</f>
        <v>#VALUE!</v>
      </c>
    </row>
    <row r="43" customFormat="false" ht="21.95" hidden="false" customHeight="true" outlineLevel="0" collapsed="false">
      <c r="A43" s="70" t="s">
        <v>97</v>
      </c>
      <c r="B43" s="76" t="s">
        <v>98</v>
      </c>
      <c r="C43" s="53" t="s">
        <v>66</v>
      </c>
      <c r="D43" s="80" t="n">
        <v>250</v>
      </c>
      <c r="E43" s="80" t="n">
        <v>250</v>
      </c>
      <c r="F43" s="78" t="n">
        <f aca="false">E43-D43</f>
        <v>0</v>
      </c>
      <c r="G43" s="80" t="n">
        <v>8.91</v>
      </c>
      <c r="H43" s="55" t="n">
        <f aca="false">ROUND(G43*D43,2)</f>
        <v>2227.5</v>
      </c>
      <c r="I43" s="72" t="n">
        <v>1.27969</v>
      </c>
      <c r="J43" s="57" t="n">
        <f aca="false">G43*I43</f>
        <v>11.4020379</v>
      </c>
      <c r="K43" s="58" t="n">
        <f aca="false">J43*D43</f>
        <v>2850.509475</v>
      </c>
      <c r="L43" s="73" t="s">
        <v>99</v>
      </c>
      <c r="S43" s="61"/>
    </row>
    <row r="44" customFormat="false" ht="21.95" hidden="false" customHeight="true" outlineLevel="0" collapsed="false">
      <c r="A44" s="70" t="s">
        <v>100</v>
      </c>
      <c r="B44" s="76" t="s">
        <v>101</v>
      </c>
      <c r="C44" s="53" t="s">
        <v>31</v>
      </c>
      <c r="D44" s="77" t="n">
        <v>35</v>
      </c>
      <c r="E44" s="80" t="n">
        <v>35</v>
      </c>
      <c r="F44" s="78" t="n">
        <f aca="false">E44-D44</f>
        <v>0</v>
      </c>
      <c r="G44" s="77" t="n">
        <v>997.63</v>
      </c>
      <c r="H44" s="55" t="n">
        <f aca="false">ROUND(G44*D44,2)</f>
        <v>34917.05</v>
      </c>
      <c r="I44" s="72" t="n">
        <v>1.27969</v>
      </c>
      <c r="J44" s="57" t="n">
        <f aca="false">G44*I44</f>
        <v>1276.6571347</v>
      </c>
      <c r="K44" s="58" t="n">
        <f aca="false">J44*D44</f>
        <v>44682.9997145</v>
      </c>
      <c r="L44" s="73" t="s">
        <v>57</v>
      </c>
      <c r="M44" s="79"/>
      <c r="N44" s="79"/>
      <c r="O44" s="79"/>
      <c r="P44" s="79"/>
      <c r="Q44" s="79"/>
      <c r="S44" s="61"/>
      <c r="W44" s="122"/>
    </row>
    <row r="45" customFormat="false" ht="21.95" hidden="false" customHeight="true" outlineLevel="0" collapsed="false">
      <c r="A45" s="90"/>
      <c r="B45" s="76"/>
      <c r="C45" s="53"/>
      <c r="D45" s="77"/>
      <c r="E45" s="80"/>
      <c r="F45" s="78"/>
      <c r="G45" s="77"/>
      <c r="H45" s="78"/>
      <c r="I45" s="72"/>
      <c r="J45" s="58"/>
      <c r="K45" s="58"/>
      <c r="L45" s="123"/>
      <c r="M45" s="79"/>
      <c r="N45" s="79"/>
      <c r="O45" s="79"/>
      <c r="P45" s="79"/>
      <c r="Q45" s="79"/>
      <c r="S45" s="61"/>
      <c r="W45" s="124" t="n">
        <f aca="false">K36/K46</f>
        <v>0.0122431359498313</v>
      </c>
    </row>
    <row r="46" customFormat="false" ht="21.95" hidden="false" customHeight="true" outlineLevel="0" collapsed="false">
      <c r="A46" s="125"/>
      <c r="B46" s="126" t="s">
        <v>102</v>
      </c>
      <c r="C46" s="127"/>
      <c r="D46" s="127"/>
      <c r="E46" s="127"/>
      <c r="F46" s="127"/>
      <c r="G46" s="127"/>
      <c r="H46" s="128" t="n">
        <f aca="false">SUM(H17:H44)</f>
        <v>587137.85</v>
      </c>
      <c r="I46" s="128"/>
      <c r="J46" s="128"/>
      <c r="K46" s="128" t="n">
        <f aca="false">SUM(K13:K44)</f>
        <v>771045.145515193</v>
      </c>
      <c r="L46" s="129"/>
      <c r="S46" s="130" t="n">
        <f aca="false">K44+K43+K42+K41</f>
        <v>219235.14268601</v>
      </c>
      <c r="W46" s="124"/>
    </row>
    <row r="47" customFormat="false" ht="21.95" hidden="false" customHeight="true" outlineLevel="0" collapsed="false">
      <c r="A47" s="31"/>
      <c r="B47" s="131"/>
      <c r="C47" s="131"/>
      <c r="D47" s="131"/>
      <c r="E47" s="131"/>
      <c r="F47" s="131"/>
      <c r="G47" s="131"/>
      <c r="H47" s="132"/>
      <c r="I47" s="132"/>
      <c r="J47" s="132"/>
      <c r="K47" s="132"/>
      <c r="L47" s="133"/>
      <c r="S47" s="61"/>
      <c r="W47" s="124" t="n">
        <f aca="false">K37/K46</f>
        <v>0.0827375441387083</v>
      </c>
    </row>
    <row r="48" customFormat="false" ht="21.95" hidden="false" customHeight="true" outlineLevel="0" collapsed="false">
      <c r="A48" s="31"/>
      <c r="B48" s="69" t="s">
        <v>103</v>
      </c>
      <c r="C48" s="69"/>
      <c r="D48" s="131"/>
      <c r="E48" s="131"/>
      <c r="F48" s="131"/>
      <c r="G48" s="131"/>
      <c r="H48" s="132"/>
      <c r="I48" s="132"/>
      <c r="J48" s="132"/>
      <c r="K48" s="132"/>
      <c r="L48" s="133"/>
      <c r="S48" s="134"/>
      <c r="AA48" s="112" t="e">
        <f aca="false">K36/K39</f>
        <v>#DIV/0!</v>
      </c>
      <c r="AB48" s="112" t="e">
        <f aca="false">AA48/4</f>
        <v>#DIV/0!</v>
      </c>
      <c r="AD48" s="112" t="e">
        <f aca="false">AB50+AB48</f>
        <v>#DIV/0!</v>
      </c>
    </row>
    <row r="49" customFormat="false" ht="21.95" hidden="false" customHeight="true" outlineLevel="0" collapsed="false">
      <c r="A49" s="31"/>
      <c r="B49" s="135" t="s">
        <v>104</v>
      </c>
      <c r="C49" s="135"/>
      <c r="D49" s="136"/>
      <c r="E49" s="136"/>
      <c r="F49" s="136"/>
      <c r="G49" s="136"/>
      <c r="H49" s="136"/>
      <c r="I49" s="137"/>
      <c r="J49" s="138"/>
      <c r="K49" s="139"/>
      <c r="L49" s="133"/>
      <c r="M49" s="74"/>
      <c r="N49" s="75"/>
      <c r="AA49" s="112" t="e">
        <f aca="false">K37/K39</f>
        <v>#DIV/0!</v>
      </c>
      <c r="AB49" s="112" t="e">
        <f aca="false">AA49</f>
        <v>#DIV/0!</v>
      </c>
    </row>
    <row r="50" customFormat="false" ht="21.95" hidden="false" customHeight="true" outlineLevel="0" collapsed="false">
      <c r="A50" s="31"/>
      <c r="B50" s="140" t="s">
        <v>105</v>
      </c>
      <c r="C50" s="140"/>
      <c r="D50" s="136"/>
      <c r="E50" s="136"/>
      <c r="F50" s="136"/>
      <c r="G50" s="136"/>
      <c r="H50" s="136"/>
      <c r="I50" s="141"/>
      <c r="J50" s="142"/>
      <c r="K50" s="142"/>
      <c r="L50" s="143"/>
      <c r="M50" s="144"/>
      <c r="N50" s="145"/>
      <c r="O50" s="146"/>
      <c r="P50" s="146"/>
      <c r="AA50" s="112" t="e">
        <f aca="false">K38/K39</f>
        <v>#DIV/0!</v>
      </c>
      <c r="AB50" s="112" t="e">
        <f aca="false">AA50/2</f>
        <v>#DIV/0!</v>
      </c>
    </row>
    <row r="51" customFormat="false" ht="21.95" hidden="false" customHeight="true" outlineLevel="0" collapsed="false">
      <c r="A51" s="31"/>
      <c r="B51" s="147" t="s">
        <v>106</v>
      </c>
      <c r="C51" s="147"/>
      <c r="D51" s="148"/>
      <c r="E51" s="148"/>
      <c r="F51" s="148"/>
      <c r="G51" s="148"/>
      <c r="H51" s="148"/>
      <c r="I51" s="149"/>
      <c r="J51" s="150"/>
      <c r="K51" s="151"/>
      <c r="L51" s="133"/>
      <c r="M51" s="74"/>
      <c r="N51" s="75"/>
      <c r="AB51" s="112"/>
    </row>
    <row r="52" customFormat="false" ht="21.95" hidden="false" customHeight="true" outlineLevel="0" collapsed="false">
      <c r="A52" s="31"/>
      <c r="B52" s="135"/>
      <c r="C52" s="135"/>
      <c r="D52" s="148"/>
      <c r="E52" s="148"/>
      <c r="F52" s="148"/>
      <c r="G52" s="148"/>
      <c r="H52" s="148"/>
      <c r="I52" s="152"/>
      <c r="J52" s="150"/>
      <c r="K52" s="141"/>
      <c r="L52" s="133"/>
      <c r="M52" s="74"/>
      <c r="N52" s="75"/>
    </row>
    <row r="53" customFormat="false" ht="21.95" hidden="false" customHeight="true" outlineLevel="0" collapsed="false">
      <c r="A53" s="153"/>
      <c r="B53" s="154"/>
      <c r="C53" s="154"/>
      <c r="D53" s="154"/>
      <c r="E53" s="154"/>
      <c r="F53" s="154"/>
      <c r="G53" s="154"/>
      <c r="H53" s="154"/>
      <c r="I53" s="154"/>
      <c r="J53" s="155"/>
      <c r="K53" s="156"/>
      <c r="L53" s="157"/>
      <c r="M53" s="74"/>
      <c r="N53" s="75"/>
    </row>
    <row r="54" customFormat="false" ht="24.95" hidden="false" customHeight="true" outlineLevel="0" collapsed="false"/>
    <row r="55" customFormat="false" ht="24.95" hidden="false" customHeight="true" outlineLevel="0" collapsed="false"/>
    <row r="56" customFormat="false" ht="24.95" hidden="false" customHeight="true" outlineLevel="0" collapsed="false"/>
    <row r="57" customFormat="false" ht="24.95" hidden="false" customHeight="true" outlineLevel="0" collapsed="false"/>
  </sheetData>
  <mergeCells count="1">
    <mergeCell ref="A1:L1"/>
  </mergeCells>
  <printOptions headings="false" gridLines="false" gridLinesSet="true" horizontalCentered="false" verticalCentered="false"/>
  <pageMargins left="0.511805555555555" right="0.511805555555555" top="1.28194444444444" bottom="0.7875" header="0.511805555555555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&amp;C&amp;25Av. Siqueira Campos, 1.430 - Centro - Praça Jornalista Mário Pacheco. Fone 0xx18 – 3361.9100 - CEP. 19.700.000
CNPJ 44.547.305/0001-93Estância Turística de Paraguaçu Paulista – Estado de São Paulo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46"/>
  <sheetViews>
    <sheetView windowProtection="false" showFormulas="false" showGridLines="true" showRowColHeaders="true" showZeros="true" rightToLeft="false" tabSelected="false" showOutlineSymbols="true" defaultGridColor="true" view="pageBreakPreview" topLeftCell="A19" colorId="64" zoomScale="70" zoomScaleNormal="100" zoomScalePageLayoutView="70" workbookViewId="0">
      <selection pane="topLeft" activeCell="AB16" activeCellId="1" sqref="J41:J44 AB16"/>
    </sheetView>
  </sheetViews>
  <sheetFormatPr defaultRowHeight="12.75"/>
  <cols>
    <col collapsed="false" hidden="false" max="1" min="1" style="158" width="8.50510204081633"/>
    <col collapsed="false" hidden="false" max="2" min="2" style="158" width="46.8418367346939"/>
    <col collapsed="false" hidden="false" max="3" min="3" style="158" width="19.0357142857143"/>
    <col collapsed="false" hidden="false" max="4" min="4" style="158" width="13.7704081632653"/>
    <col collapsed="false" hidden="false" max="5" min="5" style="158" width="8.23469387755102"/>
    <col collapsed="false" hidden="false" max="6" min="6" style="158" width="17.5510204081633"/>
    <col collapsed="false" hidden="false" max="7" min="7" style="158" width="8.23469387755102"/>
    <col collapsed="false" hidden="false" max="8" min="8" style="158" width="17.280612244898"/>
    <col collapsed="false" hidden="false" max="9" min="9" style="158" width="8.23469387755102"/>
    <col collapsed="false" hidden="false" max="10" min="10" style="158" width="18.3571428571429"/>
    <col collapsed="false" hidden="false" max="11" min="11" style="158" width="8.23469387755102"/>
    <col collapsed="false" hidden="false" max="12" min="12" style="158" width="17.5510204081633"/>
    <col collapsed="false" hidden="true" max="16" min="13" style="158" width="0"/>
    <col collapsed="false" hidden="false" max="17" min="17" style="158" width="8.23469387755102"/>
    <col collapsed="false" hidden="false" max="18" min="18" style="158" width="15.2551020408163"/>
    <col collapsed="false" hidden="false" max="19" min="19" style="158" width="8.23469387755102"/>
    <col collapsed="false" hidden="false" max="20" min="20" style="158" width="15.2551020408163"/>
    <col collapsed="false" hidden="true" max="26" min="21" style="158" width="0"/>
    <col collapsed="false" hidden="false" max="27" min="27" style="158" width="11.8775510204082"/>
    <col collapsed="false" hidden="false" max="28" min="28" style="158" width="17.5510204081633"/>
    <col collapsed="false" hidden="false" max="1025" min="29" style="158" width="8.50510204081633"/>
  </cols>
  <sheetData>
    <row r="1" customFormat="false" ht="26.25" hidden="false" customHeight="false" outlineLevel="0" collapsed="false">
      <c r="A1" s="159" t="s">
        <v>107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</row>
    <row r="2" customFormat="false" ht="15.75" hidden="false" customHeight="false" outlineLevel="0" collapsed="false">
      <c r="A2" s="160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2"/>
    </row>
    <row r="3" customFormat="false" ht="15.75" hidden="false" customHeight="false" outlineLevel="0" collapsed="false">
      <c r="A3" s="163"/>
      <c r="B3" s="164"/>
      <c r="C3" s="165" t="s">
        <v>108</v>
      </c>
      <c r="D3" s="166" t="s">
        <v>109</v>
      </c>
      <c r="E3" s="167"/>
      <c r="F3" s="167"/>
      <c r="G3" s="167"/>
      <c r="H3" s="167"/>
      <c r="I3" s="168"/>
      <c r="J3" s="168"/>
      <c r="K3" s="168"/>
      <c r="L3" s="169"/>
      <c r="M3" s="161"/>
      <c r="N3" s="161"/>
      <c r="O3" s="161"/>
      <c r="P3" s="161"/>
      <c r="Q3" s="170"/>
      <c r="R3" s="171"/>
      <c r="S3" s="165" t="s">
        <v>108</v>
      </c>
      <c r="T3" s="166" t="s">
        <v>109</v>
      </c>
      <c r="U3" s="172"/>
      <c r="V3" s="172"/>
      <c r="W3" s="172"/>
      <c r="X3" s="172"/>
      <c r="Y3" s="168"/>
      <c r="Z3" s="168"/>
      <c r="AA3" s="168"/>
      <c r="AB3" s="169"/>
    </row>
    <row r="4" customFormat="false" ht="15.75" hidden="false" customHeight="false" outlineLevel="0" collapsed="false">
      <c r="A4" s="173"/>
      <c r="B4" s="174"/>
      <c r="C4" s="175" t="s">
        <v>110</v>
      </c>
      <c r="D4" s="176" t="s">
        <v>111</v>
      </c>
      <c r="E4" s="177"/>
      <c r="F4" s="178"/>
      <c r="G4" s="178"/>
      <c r="H4" s="178"/>
      <c r="I4" s="179"/>
      <c r="J4" s="179"/>
      <c r="K4" s="179"/>
      <c r="L4" s="180"/>
      <c r="M4" s="161"/>
      <c r="N4" s="161"/>
      <c r="O4" s="161"/>
      <c r="P4" s="161"/>
      <c r="Q4" s="181"/>
      <c r="R4" s="182"/>
      <c r="S4" s="175" t="s">
        <v>112</v>
      </c>
      <c r="T4" s="183"/>
      <c r="U4" s="184"/>
      <c r="V4" s="185"/>
      <c r="W4" s="185"/>
      <c r="X4" s="185"/>
      <c r="Y4" s="179"/>
      <c r="Z4" s="179"/>
      <c r="AA4" s="179"/>
      <c r="AB4" s="180"/>
    </row>
    <row r="5" customFormat="false" ht="15.75" hidden="false" customHeight="false" outlineLevel="0" collapsed="false">
      <c r="A5" s="173"/>
      <c r="B5" s="174"/>
      <c r="C5" s="175" t="s">
        <v>113</v>
      </c>
      <c r="D5" s="186"/>
      <c r="E5" s="184"/>
      <c r="F5" s="185"/>
      <c r="G5" s="185"/>
      <c r="H5" s="185"/>
      <c r="I5" s="179"/>
      <c r="J5" s="179"/>
      <c r="K5" s="179"/>
      <c r="L5" s="180"/>
      <c r="M5" s="161"/>
      <c r="N5" s="161"/>
      <c r="O5" s="161"/>
      <c r="P5" s="161"/>
      <c r="Q5" s="181"/>
      <c r="R5" s="182"/>
      <c r="S5" s="175" t="s">
        <v>113</v>
      </c>
      <c r="T5" s="186"/>
      <c r="U5" s="184"/>
      <c r="V5" s="185"/>
      <c r="W5" s="185"/>
      <c r="X5" s="185"/>
      <c r="Y5" s="179"/>
      <c r="Z5" s="179"/>
      <c r="AA5" s="179"/>
      <c r="AB5" s="180"/>
    </row>
    <row r="6" customFormat="false" ht="15.75" hidden="false" customHeight="false" outlineLevel="0" collapsed="false">
      <c r="A6" s="187"/>
      <c r="B6" s="188"/>
      <c r="C6" s="189"/>
      <c r="D6" s="189"/>
      <c r="E6" s="189"/>
      <c r="F6" s="189"/>
      <c r="G6" s="189"/>
      <c r="H6" s="189"/>
      <c r="I6" s="190"/>
      <c r="J6" s="190"/>
      <c r="K6" s="190"/>
      <c r="L6" s="191"/>
      <c r="M6" s="161"/>
      <c r="N6" s="161"/>
      <c r="O6" s="161"/>
      <c r="P6" s="161"/>
      <c r="Q6" s="192"/>
      <c r="R6" s="189"/>
      <c r="S6" s="189"/>
      <c r="T6" s="189"/>
      <c r="U6" s="189"/>
      <c r="V6" s="189"/>
      <c r="W6" s="189"/>
      <c r="X6" s="189"/>
      <c r="Y6" s="190"/>
      <c r="Z6" s="190"/>
      <c r="AA6" s="190"/>
      <c r="AB6" s="191"/>
    </row>
    <row r="7" customFormat="false" ht="12.75" hidden="false" customHeight="false" outlineLevel="0" collapsed="false">
      <c r="A7" s="193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5"/>
      <c r="M7" s="195"/>
      <c r="N7" s="195"/>
      <c r="O7" s="195"/>
      <c r="P7" s="195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6"/>
    </row>
    <row r="8" customFormat="false" ht="12.75" hidden="false" customHeight="false" outlineLevel="0" collapsed="false">
      <c r="A8" s="193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6"/>
    </row>
    <row r="9" customFormat="false" ht="20.1" hidden="false" customHeight="true" outlineLevel="0" collapsed="false">
      <c r="A9" s="170"/>
      <c r="B9" s="197"/>
      <c r="C9" s="198"/>
      <c r="D9" s="198"/>
      <c r="E9" s="199" t="s">
        <v>114</v>
      </c>
      <c r="F9" s="199"/>
      <c r="G9" s="199" t="s">
        <v>115</v>
      </c>
      <c r="H9" s="199"/>
      <c r="I9" s="199" t="s">
        <v>116</v>
      </c>
      <c r="J9" s="199"/>
      <c r="K9" s="199" t="s">
        <v>117</v>
      </c>
      <c r="L9" s="199"/>
      <c r="M9" s="199" t="s">
        <v>118</v>
      </c>
      <c r="N9" s="199"/>
      <c r="O9" s="199" t="s">
        <v>119</v>
      </c>
      <c r="P9" s="199"/>
      <c r="Q9" s="200" t="s">
        <v>120</v>
      </c>
      <c r="R9" s="200"/>
      <c r="S9" s="199" t="s">
        <v>121</v>
      </c>
      <c r="T9" s="199"/>
      <c r="U9" s="199" t="s">
        <v>122</v>
      </c>
      <c r="V9" s="199"/>
      <c r="W9" s="199" t="s">
        <v>123</v>
      </c>
      <c r="X9" s="199"/>
      <c r="Y9" s="199" t="s">
        <v>124</v>
      </c>
      <c r="Z9" s="199"/>
      <c r="AA9" s="199" t="s">
        <v>125</v>
      </c>
      <c r="AB9" s="199"/>
    </row>
    <row r="10" customFormat="false" ht="20.1" hidden="false" customHeight="true" outlineLevel="0" collapsed="false">
      <c r="A10" s="201" t="s">
        <v>126</v>
      </c>
      <c r="B10" s="202"/>
      <c r="C10" s="203" t="s">
        <v>127</v>
      </c>
      <c r="D10" s="203" t="s">
        <v>127</v>
      </c>
      <c r="E10" s="204" t="s">
        <v>128</v>
      </c>
      <c r="F10" s="205" t="s">
        <v>129</v>
      </c>
      <c r="G10" s="204" t="s">
        <v>128</v>
      </c>
      <c r="H10" s="205" t="s">
        <v>129</v>
      </c>
      <c r="I10" s="204" t="s">
        <v>128</v>
      </c>
      <c r="J10" s="205" t="s">
        <v>129</v>
      </c>
      <c r="K10" s="204" t="s">
        <v>128</v>
      </c>
      <c r="L10" s="205"/>
      <c r="M10" s="206"/>
      <c r="N10" s="207"/>
      <c r="O10" s="206"/>
      <c r="P10" s="207"/>
      <c r="Q10" s="208"/>
      <c r="R10" s="207"/>
      <c r="S10" s="206"/>
      <c r="T10" s="207"/>
      <c r="U10" s="206"/>
      <c r="V10" s="207"/>
      <c r="W10" s="206"/>
      <c r="X10" s="207"/>
      <c r="Y10" s="206"/>
      <c r="Z10" s="207"/>
      <c r="AA10" s="204" t="s">
        <v>128</v>
      </c>
      <c r="AB10" s="205" t="s">
        <v>129</v>
      </c>
    </row>
    <row r="11" customFormat="false" ht="20.1" hidden="false" customHeight="true" outlineLevel="0" collapsed="false">
      <c r="A11" s="209" t="str">
        <f aca="false">'Paraguaçu Paulista J'!B12</f>
        <v>SERVIÇOS PRELIMINARES</v>
      </c>
      <c r="B11" s="209"/>
      <c r="C11" s="210" t="n">
        <f aca="false">'Paraguaçu Paulista J'!K13</f>
        <v>1462.84</v>
      </c>
      <c r="D11" s="211" t="n">
        <f aca="false">C11/C32</f>
        <v>0.00189721705468046</v>
      </c>
      <c r="E11" s="212" t="n">
        <v>25</v>
      </c>
      <c r="F11" s="213" t="n">
        <f aca="false">E11%*C11</f>
        <v>365.71</v>
      </c>
      <c r="G11" s="212" t="n">
        <v>25</v>
      </c>
      <c r="H11" s="213" t="n">
        <f aca="false">G11%*C11</f>
        <v>365.71</v>
      </c>
      <c r="I11" s="212" t="n">
        <v>25</v>
      </c>
      <c r="J11" s="213" t="n">
        <f aca="false">I11%*C11</f>
        <v>365.71</v>
      </c>
      <c r="K11" s="212" t="n">
        <v>25</v>
      </c>
      <c r="L11" s="213" t="n">
        <f aca="false">K11%*C11</f>
        <v>365.71</v>
      </c>
      <c r="M11" s="214"/>
      <c r="N11" s="215"/>
      <c r="O11" s="214"/>
      <c r="P11" s="213"/>
      <c r="Q11" s="216"/>
      <c r="R11" s="213"/>
      <c r="S11" s="214"/>
      <c r="T11" s="213"/>
      <c r="U11" s="214"/>
      <c r="V11" s="213"/>
      <c r="W11" s="214"/>
      <c r="X11" s="213"/>
      <c r="Y11" s="214"/>
      <c r="Z11" s="213"/>
      <c r="AA11" s="214" t="n">
        <f aca="false">K11+I11+G11+E11</f>
        <v>100</v>
      </c>
      <c r="AB11" s="213" t="n">
        <f aca="false">L11+J11+H11+F11</f>
        <v>1462.84</v>
      </c>
    </row>
    <row r="12" customFormat="false" ht="20.1" hidden="false" customHeight="true" outlineLevel="0" collapsed="false">
      <c r="A12" s="209" t="str">
        <f aca="false">'Paraguaçu Paulista J'!B16</f>
        <v>DRENAGEM</v>
      </c>
      <c r="B12" s="209"/>
      <c r="C12" s="210" t="n">
        <f aca="false">'Paraguaçu Paulista J'!S34</f>
        <v>438031.187396975</v>
      </c>
      <c r="D12" s="211" t="n">
        <f aca="false">C12/C32</f>
        <v>0.568100570952034</v>
      </c>
      <c r="E12" s="212" t="n">
        <v>20</v>
      </c>
      <c r="F12" s="213" t="n">
        <f aca="false">E12%*C12</f>
        <v>87606.237479395</v>
      </c>
      <c r="G12" s="212" t="n">
        <v>40</v>
      </c>
      <c r="H12" s="213" t="n">
        <f aca="false">G12%*C12</f>
        <v>175212.47495879</v>
      </c>
      <c r="I12" s="212" t="n">
        <v>38</v>
      </c>
      <c r="J12" s="213" t="n">
        <f aca="false">I12%*C12</f>
        <v>166451.85121085</v>
      </c>
      <c r="K12" s="212" t="n">
        <v>2</v>
      </c>
      <c r="L12" s="213" t="n">
        <f aca="false">K12%*C12</f>
        <v>8760.6237479395</v>
      </c>
      <c r="M12" s="214"/>
      <c r="N12" s="215"/>
      <c r="O12" s="214"/>
      <c r="P12" s="213"/>
      <c r="Q12" s="216"/>
      <c r="R12" s="213"/>
      <c r="S12" s="214"/>
      <c r="T12" s="213"/>
      <c r="U12" s="214"/>
      <c r="V12" s="213"/>
      <c r="W12" s="214"/>
      <c r="X12" s="213"/>
      <c r="Y12" s="214"/>
      <c r="Z12" s="213"/>
      <c r="AA12" s="214" t="n">
        <f aca="false">K12+I12+G12+E12</f>
        <v>100</v>
      </c>
      <c r="AB12" s="213" t="n">
        <f aca="false">L12+J12+H12+F12</f>
        <v>438031.187396975</v>
      </c>
    </row>
    <row r="13" customFormat="false" ht="20.1" hidden="false" customHeight="true" outlineLevel="0" collapsed="false">
      <c r="A13" s="217" t="str">
        <f aca="false">'Paraguaçu Paulista J'!B35</f>
        <v>PAVIMENTAÇÃO</v>
      </c>
      <c r="B13" s="217"/>
      <c r="C13" s="210" t="n">
        <f aca="false">'Paraguaçu Paulista J'!S39</f>
        <v>112315.975432208</v>
      </c>
      <c r="D13" s="211" t="n">
        <f aca="false">C13/C32</f>
        <v>0.145667184451517</v>
      </c>
      <c r="E13" s="212" t="n">
        <v>22</v>
      </c>
      <c r="F13" s="213" t="n">
        <f aca="false">E13%*C13</f>
        <v>24709.5145950858</v>
      </c>
      <c r="G13" s="212" t="n">
        <v>22</v>
      </c>
      <c r="H13" s="213" t="n">
        <f aca="false">G13%*C13</f>
        <v>24709.5145950858</v>
      </c>
      <c r="I13" s="212" t="n">
        <v>15</v>
      </c>
      <c r="J13" s="213" t="n">
        <f aca="false">I13%*C13</f>
        <v>16847.3963148312</v>
      </c>
      <c r="K13" s="212" t="n">
        <v>41</v>
      </c>
      <c r="L13" s="213" t="n">
        <f aca="false">K13%*C13</f>
        <v>46049.5499272053</v>
      </c>
      <c r="M13" s="214"/>
      <c r="N13" s="215"/>
      <c r="O13" s="214"/>
      <c r="P13" s="213"/>
      <c r="Q13" s="216"/>
      <c r="R13" s="213"/>
      <c r="S13" s="214"/>
      <c r="T13" s="213"/>
      <c r="U13" s="214"/>
      <c r="V13" s="213"/>
      <c r="W13" s="214"/>
      <c r="X13" s="213"/>
      <c r="Y13" s="214"/>
      <c r="Z13" s="213"/>
      <c r="AA13" s="214" t="n">
        <f aca="false">K13+I13+G13+E13</f>
        <v>100</v>
      </c>
      <c r="AB13" s="213" t="n">
        <f aca="false">L13+J13+H13+F13</f>
        <v>112315.975432208</v>
      </c>
    </row>
    <row r="14" customFormat="false" ht="20.1" hidden="false" customHeight="true" outlineLevel="0" collapsed="false">
      <c r="A14" s="217" t="str">
        <f aca="false">'Paraguaçu Paulista J'!B40</f>
        <v>TRAVESSIA - MND</v>
      </c>
      <c r="B14" s="217"/>
      <c r="C14" s="210" t="n">
        <f aca="false">'Paraguaçu Paulista J'!S46</f>
        <v>219235.14268601</v>
      </c>
      <c r="D14" s="211" t="n">
        <f aca="false">C14/C32</f>
        <v>0.284335027541769</v>
      </c>
      <c r="E14" s="212" t="n">
        <v>82</v>
      </c>
      <c r="F14" s="213" t="n">
        <f aca="false">E14%*C14</f>
        <v>179772.817002528</v>
      </c>
      <c r="G14" s="212" t="n">
        <v>18</v>
      </c>
      <c r="H14" s="213" t="n">
        <f aca="false">G14%*C14</f>
        <v>39462.3256834818</v>
      </c>
      <c r="I14" s="212"/>
      <c r="J14" s="213"/>
      <c r="K14" s="212"/>
      <c r="L14" s="213"/>
      <c r="M14" s="214"/>
      <c r="N14" s="215"/>
      <c r="O14" s="214"/>
      <c r="P14" s="213"/>
      <c r="Q14" s="216"/>
      <c r="R14" s="213"/>
      <c r="S14" s="214"/>
      <c r="T14" s="213"/>
      <c r="U14" s="214"/>
      <c r="V14" s="213"/>
      <c r="W14" s="214"/>
      <c r="X14" s="213"/>
      <c r="Y14" s="214"/>
      <c r="Z14" s="213"/>
      <c r="AA14" s="214" t="n">
        <f aca="false">K14+I14+G14+E14</f>
        <v>100</v>
      </c>
      <c r="AB14" s="213" t="n">
        <f aca="false">L14+J14+H14+F14</f>
        <v>219235.14268601</v>
      </c>
    </row>
    <row r="15" customFormat="false" ht="20.1" hidden="false" customHeight="true" outlineLevel="0" collapsed="false">
      <c r="A15" s="218"/>
      <c r="B15" s="218"/>
      <c r="C15" s="210"/>
      <c r="D15" s="211"/>
      <c r="E15" s="212"/>
      <c r="F15" s="213"/>
      <c r="G15" s="212"/>
      <c r="H15" s="213"/>
      <c r="I15" s="214"/>
      <c r="J15" s="219"/>
      <c r="K15" s="214"/>
      <c r="L15" s="213"/>
      <c r="M15" s="214"/>
      <c r="N15" s="215"/>
      <c r="O15" s="214"/>
      <c r="P15" s="213"/>
      <c r="Q15" s="216"/>
      <c r="R15" s="213"/>
      <c r="S15" s="214"/>
      <c r="T15" s="213"/>
      <c r="U15" s="214"/>
      <c r="V15" s="213"/>
      <c r="W15" s="214"/>
      <c r="X15" s="213"/>
      <c r="Y15" s="214"/>
      <c r="Z15" s="213"/>
      <c r="AA15" s="214"/>
      <c r="AB15" s="213"/>
    </row>
    <row r="16" customFormat="false" ht="20.1" hidden="false" customHeight="true" outlineLevel="0" collapsed="false">
      <c r="A16" s="218"/>
      <c r="B16" s="218"/>
      <c r="C16" s="210"/>
      <c r="D16" s="211"/>
      <c r="E16" s="212"/>
      <c r="F16" s="213"/>
      <c r="G16" s="212"/>
      <c r="H16" s="213"/>
      <c r="I16" s="214"/>
      <c r="J16" s="219"/>
      <c r="K16" s="214"/>
      <c r="L16" s="213"/>
      <c r="M16" s="214"/>
      <c r="N16" s="215"/>
      <c r="O16" s="214"/>
      <c r="P16" s="213"/>
      <c r="Q16" s="216"/>
      <c r="R16" s="213"/>
      <c r="S16" s="214"/>
      <c r="T16" s="213"/>
      <c r="U16" s="214"/>
      <c r="V16" s="213"/>
      <c r="W16" s="214"/>
      <c r="X16" s="213"/>
      <c r="Y16" s="214"/>
      <c r="Z16" s="213"/>
      <c r="AA16" s="214"/>
      <c r="AB16" s="213"/>
    </row>
    <row r="17" customFormat="false" ht="20.1" hidden="false" customHeight="true" outlineLevel="0" collapsed="false">
      <c r="A17" s="218"/>
      <c r="B17" s="218"/>
      <c r="C17" s="210"/>
      <c r="D17" s="211"/>
      <c r="E17" s="212"/>
      <c r="F17" s="213"/>
      <c r="G17" s="212"/>
      <c r="H17" s="213"/>
      <c r="I17" s="214"/>
      <c r="J17" s="219"/>
      <c r="K17" s="214"/>
      <c r="L17" s="213"/>
      <c r="M17" s="214"/>
      <c r="N17" s="215"/>
      <c r="O17" s="214"/>
      <c r="P17" s="213"/>
      <c r="Q17" s="216"/>
      <c r="R17" s="213"/>
      <c r="S17" s="214"/>
      <c r="T17" s="213"/>
      <c r="U17" s="214"/>
      <c r="V17" s="213"/>
      <c r="W17" s="214"/>
      <c r="X17" s="213"/>
      <c r="Y17" s="214"/>
      <c r="Z17" s="213"/>
      <c r="AA17" s="214"/>
      <c r="AB17" s="213"/>
    </row>
    <row r="18" customFormat="false" ht="20.1" hidden="false" customHeight="true" outlineLevel="0" collapsed="false">
      <c r="A18" s="218"/>
      <c r="B18" s="218"/>
      <c r="C18" s="210"/>
      <c r="D18" s="211"/>
      <c r="E18" s="212"/>
      <c r="F18" s="213"/>
      <c r="G18" s="212"/>
      <c r="H18" s="213"/>
      <c r="I18" s="214"/>
      <c r="J18" s="219"/>
      <c r="K18" s="214"/>
      <c r="L18" s="213"/>
      <c r="M18" s="214"/>
      <c r="N18" s="215"/>
      <c r="O18" s="214"/>
      <c r="P18" s="213"/>
      <c r="Q18" s="216"/>
      <c r="R18" s="213"/>
      <c r="S18" s="214"/>
      <c r="T18" s="213"/>
      <c r="U18" s="214"/>
      <c r="V18" s="213"/>
      <c r="W18" s="214"/>
      <c r="X18" s="213"/>
      <c r="Y18" s="214"/>
      <c r="Z18" s="213"/>
      <c r="AA18" s="214"/>
      <c r="AB18" s="213"/>
    </row>
    <row r="19" customFormat="false" ht="20.1" hidden="false" customHeight="true" outlineLevel="0" collapsed="false">
      <c r="A19" s="218"/>
      <c r="B19" s="218"/>
      <c r="C19" s="210"/>
      <c r="D19" s="211"/>
      <c r="E19" s="212"/>
      <c r="F19" s="213"/>
      <c r="G19" s="212"/>
      <c r="H19" s="213"/>
      <c r="I19" s="214"/>
      <c r="J19" s="219"/>
      <c r="K19" s="214"/>
      <c r="L19" s="213"/>
      <c r="M19" s="214"/>
      <c r="N19" s="213"/>
      <c r="O19" s="214"/>
      <c r="P19" s="213"/>
      <c r="Q19" s="216"/>
      <c r="R19" s="213"/>
      <c r="S19" s="214"/>
      <c r="T19" s="213"/>
      <c r="U19" s="214"/>
      <c r="V19" s="213"/>
      <c r="W19" s="214"/>
      <c r="X19" s="213"/>
      <c r="Y19" s="214"/>
      <c r="Z19" s="213"/>
      <c r="AA19" s="214"/>
      <c r="AB19" s="213"/>
    </row>
    <row r="20" customFormat="false" ht="20.1" hidden="false" customHeight="true" outlineLevel="0" collapsed="false">
      <c r="A20" s="218"/>
      <c r="B20" s="218"/>
      <c r="C20" s="210"/>
      <c r="D20" s="211"/>
      <c r="E20" s="212"/>
      <c r="F20" s="213"/>
      <c r="G20" s="212"/>
      <c r="H20" s="213"/>
      <c r="I20" s="214"/>
      <c r="J20" s="219"/>
      <c r="K20" s="214"/>
      <c r="L20" s="213"/>
      <c r="M20" s="214"/>
      <c r="N20" s="213"/>
      <c r="O20" s="214"/>
      <c r="P20" s="213"/>
      <c r="Q20" s="216"/>
      <c r="R20" s="213"/>
      <c r="S20" s="214"/>
      <c r="T20" s="213"/>
      <c r="U20" s="214"/>
      <c r="V20" s="213"/>
      <c r="W20" s="214"/>
      <c r="X20" s="213"/>
      <c r="Y20" s="214"/>
      <c r="Z20" s="213"/>
      <c r="AA20" s="214"/>
      <c r="AB20" s="213"/>
    </row>
    <row r="21" customFormat="false" ht="20.1" hidden="false" customHeight="true" outlineLevel="0" collapsed="false">
      <c r="A21" s="220"/>
      <c r="B21" s="220"/>
      <c r="C21" s="210"/>
      <c r="D21" s="211"/>
      <c r="E21" s="212"/>
      <c r="F21" s="213"/>
      <c r="G21" s="212"/>
      <c r="H21" s="213"/>
      <c r="I21" s="214"/>
      <c r="J21" s="219"/>
      <c r="K21" s="214"/>
      <c r="L21" s="213"/>
      <c r="M21" s="214"/>
      <c r="N21" s="213"/>
      <c r="O21" s="214"/>
      <c r="P21" s="213"/>
      <c r="Q21" s="216"/>
      <c r="R21" s="213"/>
      <c r="S21" s="214"/>
      <c r="T21" s="213"/>
      <c r="U21" s="214"/>
      <c r="V21" s="213"/>
      <c r="W21" s="214"/>
      <c r="X21" s="213"/>
      <c r="Y21" s="214"/>
      <c r="Z21" s="213"/>
      <c r="AA21" s="214"/>
      <c r="AB21" s="213"/>
    </row>
    <row r="22" customFormat="false" ht="20.1" hidden="false" customHeight="true" outlineLevel="0" collapsed="false">
      <c r="A22" s="220"/>
      <c r="B22" s="220"/>
      <c r="C22" s="210"/>
      <c r="D22" s="221"/>
      <c r="E22" s="212"/>
      <c r="F22" s="213"/>
      <c r="G22" s="212"/>
      <c r="H22" s="213"/>
      <c r="I22" s="214"/>
      <c r="J22" s="219"/>
      <c r="K22" s="214"/>
      <c r="L22" s="213"/>
      <c r="M22" s="214"/>
      <c r="N22" s="213"/>
      <c r="O22" s="214"/>
      <c r="P22" s="213"/>
      <c r="Q22" s="216"/>
      <c r="R22" s="213"/>
      <c r="S22" s="214"/>
      <c r="T22" s="213"/>
      <c r="U22" s="214"/>
      <c r="V22" s="213"/>
      <c r="W22" s="214"/>
      <c r="X22" s="213"/>
      <c r="Y22" s="214"/>
      <c r="Z22" s="213"/>
      <c r="AA22" s="214"/>
      <c r="AB22" s="213"/>
    </row>
    <row r="23" customFormat="false" ht="20.1" hidden="false" customHeight="true" outlineLevel="0" collapsed="false">
      <c r="A23" s="220"/>
      <c r="B23" s="220"/>
      <c r="C23" s="210"/>
      <c r="D23" s="221"/>
      <c r="E23" s="212"/>
      <c r="F23" s="213"/>
      <c r="G23" s="212"/>
      <c r="H23" s="213"/>
      <c r="I23" s="214"/>
      <c r="J23" s="219"/>
      <c r="K23" s="214"/>
      <c r="L23" s="213"/>
      <c r="M23" s="214"/>
      <c r="N23" s="213"/>
      <c r="O23" s="214"/>
      <c r="P23" s="213"/>
      <c r="Q23" s="216"/>
      <c r="R23" s="213"/>
      <c r="S23" s="214"/>
      <c r="T23" s="213"/>
      <c r="U23" s="214"/>
      <c r="V23" s="213"/>
      <c r="W23" s="214"/>
      <c r="X23" s="213"/>
      <c r="Y23" s="214"/>
      <c r="Z23" s="213"/>
      <c r="AA23" s="214"/>
      <c r="AB23" s="213"/>
    </row>
    <row r="24" customFormat="false" ht="20.1" hidden="false" customHeight="true" outlineLevel="0" collapsed="false">
      <c r="A24" s="220"/>
      <c r="B24" s="220"/>
      <c r="C24" s="210"/>
      <c r="D24" s="221"/>
      <c r="E24" s="212"/>
      <c r="F24" s="213"/>
      <c r="G24" s="212"/>
      <c r="H24" s="213"/>
      <c r="I24" s="214"/>
      <c r="J24" s="219"/>
      <c r="K24" s="214"/>
      <c r="L24" s="213"/>
      <c r="M24" s="214"/>
      <c r="N24" s="213"/>
      <c r="O24" s="214"/>
      <c r="P24" s="213"/>
      <c r="Q24" s="216"/>
      <c r="R24" s="213"/>
      <c r="S24" s="214"/>
      <c r="T24" s="213"/>
      <c r="U24" s="214"/>
      <c r="V24" s="213"/>
      <c r="W24" s="214"/>
      <c r="X24" s="213"/>
      <c r="Y24" s="214"/>
      <c r="Z24" s="213"/>
      <c r="AA24" s="214"/>
      <c r="AB24" s="213"/>
    </row>
    <row r="25" customFormat="false" ht="20.1" hidden="false" customHeight="true" outlineLevel="0" collapsed="false">
      <c r="A25" s="220"/>
      <c r="B25" s="220"/>
      <c r="C25" s="210"/>
      <c r="D25" s="221"/>
      <c r="E25" s="212"/>
      <c r="F25" s="213"/>
      <c r="G25" s="212"/>
      <c r="H25" s="213"/>
      <c r="I25" s="214"/>
      <c r="J25" s="219"/>
      <c r="K25" s="214"/>
      <c r="L25" s="213"/>
      <c r="M25" s="214"/>
      <c r="N25" s="213"/>
      <c r="O25" s="214"/>
      <c r="P25" s="213"/>
      <c r="Q25" s="216"/>
      <c r="R25" s="213"/>
      <c r="S25" s="214"/>
      <c r="T25" s="213"/>
      <c r="U25" s="214"/>
      <c r="V25" s="213"/>
      <c r="W25" s="214"/>
      <c r="X25" s="213"/>
      <c r="Y25" s="214"/>
      <c r="Z25" s="213"/>
      <c r="AA25" s="214"/>
      <c r="AB25" s="213"/>
    </row>
    <row r="26" customFormat="false" ht="20.1" hidden="false" customHeight="true" outlineLevel="0" collapsed="false">
      <c r="A26" s="220"/>
      <c r="B26" s="220"/>
      <c r="C26" s="210"/>
      <c r="D26" s="222"/>
      <c r="E26" s="212"/>
      <c r="F26" s="213"/>
      <c r="G26" s="223"/>
      <c r="H26" s="224"/>
      <c r="I26" s="225"/>
      <c r="J26" s="226"/>
      <c r="K26" s="225"/>
      <c r="L26" s="213"/>
      <c r="M26" s="225"/>
      <c r="N26" s="224"/>
      <c r="O26" s="225"/>
      <c r="P26" s="213"/>
      <c r="Q26" s="227"/>
      <c r="R26" s="213"/>
      <c r="S26" s="225"/>
      <c r="T26" s="213"/>
      <c r="U26" s="225"/>
      <c r="V26" s="213"/>
      <c r="W26" s="225"/>
      <c r="X26" s="213"/>
      <c r="Y26" s="225"/>
      <c r="Z26" s="213"/>
      <c r="AA26" s="225"/>
      <c r="AB26" s="213"/>
    </row>
    <row r="27" customFormat="false" ht="20.1" hidden="false" customHeight="true" outlineLevel="0" collapsed="false">
      <c r="A27" s="228"/>
      <c r="B27" s="229"/>
      <c r="C27" s="210"/>
      <c r="D27" s="222"/>
      <c r="E27" s="212"/>
      <c r="F27" s="213"/>
      <c r="G27" s="223"/>
      <c r="H27" s="224"/>
      <c r="I27" s="225"/>
      <c r="J27" s="226"/>
      <c r="K27" s="225"/>
      <c r="L27" s="213"/>
      <c r="M27" s="225"/>
      <c r="N27" s="224"/>
      <c r="O27" s="225"/>
      <c r="P27" s="213"/>
      <c r="Q27" s="227"/>
      <c r="R27" s="213"/>
      <c r="S27" s="225"/>
      <c r="T27" s="213"/>
      <c r="U27" s="225"/>
      <c r="V27" s="213"/>
      <c r="W27" s="225"/>
      <c r="X27" s="213"/>
      <c r="Y27" s="225"/>
      <c r="Z27" s="213"/>
      <c r="AA27" s="225"/>
      <c r="AB27" s="213"/>
    </row>
    <row r="28" customFormat="false" ht="20.1" hidden="false" customHeight="true" outlineLevel="0" collapsed="false">
      <c r="A28" s="228"/>
      <c r="B28" s="229"/>
      <c r="C28" s="210"/>
      <c r="D28" s="222"/>
      <c r="E28" s="212"/>
      <c r="F28" s="213"/>
      <c r="G28" s="223"/>
      <c r="H28" s="224"/>
      <c r="I28" s="225"/>
      <c r="J28" s="226"/>
      <c r="K28" s="225"/>
      <c r="L28" s="213"/>
      <c r="M28" s="225"/>
      <c r="N28" s="224"/>
      <c r="O28" s="225"/>
      <c r="P28" s="213"/>
      <c r="Q28" s="227"/>
      <c r="R28" s="213"/>
      <c r="S28" s="225"/>
      <c r="T28" s="213"/>
      <c r="U28" s="225"/>
      <c r="V28" s="213"/>
      <c r="W28" s="225"/>
      <c r="X28" s="213"/>
      <c r="Y28" s="225"/>
      <c r="Z28" s="213"/>
      <c r="AA28" s="225"/>
      <c r="AB28" s="213"/>
    </row>
    <row r="29" customFormat="false" ht="20.1" hidden="false" customHeight="true" outlineLevel="0" collapsed="false">
      <c r="A29" s="230"/>
      <c r="B29" s="231"/>
      <c r="C29" s="232"/>
      <c r="D29" s="233"/>
      <c r="E29" s="234"/>
      <c r="F29" s="235"/>
      <c r="G29" s="236"/>
      <c r="H29" s="237"/>
      <c r="I29" s="238"/>
      <c r="J29" s="239"/>
      <c r="K29" s="238"/>
      <c r="L29" s="235"/>
      <c r="M29" s="238"/>
      <c r="N29" s="237"/>
      <c r="O29" s="238"/>
      <c r="P29" s="235"/>
      <c r="Q29" s="240"/>
      <c r="R29" s="235"/>
      <c r="S29" s="238"/>
      <c r="T29" s="235"/>
      <c r="U29" s="238"/>
      <c r="V29" s="235"/>
      <c r="W29" s="238"/>
      <c r="X29" s="235"/>
      <c r="Y29" s="238"/>
      <c r="Z29" s="235"/>
      <c r="AA29" s="238"/>
      <c r="AB29" s="235"/>
    </row>
    <row r="30" customFormat="false" ht="20.1" hidden="false" customHeight="true" outlineLevel="0" collapsed="false">
      <c r="A30" s="241"/>
      <c r="B30" s="241"/>
      <c r="C30" s="242"/>
      <c r="D30" s="243"/>
      <c r="E30" s="244"/>
      <c r="F30" s="245"/>
      <c r="G30" s="244"/>
      <c r="H30" s="245"/>
      <c r="I30" s="244"/>
      <c r="J30" s="245"/>
      <c r="K30" s="244"/>
      <c r="L30" s="245"/>
      <c r="M30" s="246"/>
      <c r="N30" s="247"/>
      <c r="O30" s="246"/>
      <c r="P30" s="213"/>
      <c r="Q30" s="248"/>
      <c r="R30" s="213"/>
      <c r="S30" s="246"/>
      <c r="T30" s="213"/>
      <c r="U30" s="246"/>
      <c r="V30" s="213"/>
      <c r="W30" s="246"/>
      <c r="X30" s="213"/>
      <c r="Y30" s="246"/>
      <c r="Z30" s="213"/>
      <c r="AA30" s="246"/>
      <c r="AB30" s="213"/>
    </row>
    <row r="31" customFormat="false" ht="20.1" hidden="false" customHeight="true" outlineLevel="0" collapsed="false">
      <c r="A31" s="241"/>
      <c r="B31" s="241"/>
      <c r="C31" s="242"/>
      <c r="D31" s="243"/>
      <c r="E31" s="244"/>
      <c r="F31" s="245"/>
      <c r="G31" s="244"/>
      <c r="H31" s="245"/>
      <c r="I31" s="244"/>
      <c r="J31" s="245"/>
      <c r="K31" s="244"/>
      <c r="L31" s="245"/>
      <c r="M31" s="246"/>
      <c r="N31" s="247"/>
      <c r="O31" s="246"/>
      <c r="P31" s="213"/>
      <c r="Q31" s="248"/>
      <c r="R31" s="213"/>
      <c r="S31" s="246"/>
      <c r="T31" s="213"/>
      <c r="U31" s="246"/>
      <c r="V31" s="213"/>
      <c r="W31" s="246"/>
      <c r="X31" s="213"/>
      <c r="Y31" s="246"/>
      <c r="Z31" s="213"/>
      <c r="AA31" s="246"/>
      <c r="AB31" s="213"/>
    </row>
    <row r="32" customFormat="false" ht="20.1" hidden="false" customHeight="true" outlineLevel="0" collapsed="false">
      <c r="A32" s="249" t="s">
        <v>130</v>
      </c>
      <c r="B32" s="249"/>
      <c r="C32" s="250" t="n">
        <f aca="false">SUM(C11:C31)</f>
        <v>771045.145515193</v>
      </c>
      <c r="D32" s="251" t="n">
        <f aca="false">SUM(D12:D31)</f>
        <v>0.99810278294532</v>
      </c>
      <c r="E32" s="252" t="n">
        <f aca="false">F32/C32</f>
        <v>0.379295921617661</v>
      </c>
      <c r="F32" s="253" t="n">
        <f aca="false">SUM(F11:F31)</f>
        <v>292454.279077009</v>
      </c>
      <c r="G32" s="252" t="n">
        <f aca="false">H32/C32</f>
        <v>0.310941618181336</v>
      </c>
      <c r="H32" s="253" t="n">
        <f aca="false">SUM(H11:H31)</f>
        <v>239750.025237358</v>
      </c>
      <c r="I32" s="252" t="n">
        <f aca="false">J32/C32</f>
        <v>0.23820259889317</v>
      </c>
      <c r="J32" s="253" t="n">
        <f aca="false">SUM(J11:J31)</f>
        <v>183664.957525682</v>
      </c>
      <c r="K32" s="252" t="n">
        <f aca="false">L32/C32</f>
        <v>0.0715598613078326</v>
      </c>
      <c r="L32" s="253" t="n">
        <f aca="false">SUM(L11:L31)</f>
        <v>55175.8836751448</v>
      </c>
      <c r="M32" s="254"/>
      <c r="N32" s="255"/>
      <c r="O32" s="254"/>
      <c r="P32" s="256"/>
      <c r="Q32" s="257"/>
      <c r="R32" s="256"/>
      <c r="S32" s="254"/>
      <c r="T32" s="256"/>
      <c r="U32" s="254"/>
      <c r="V32" s="256"/>
      <c r="W32" s="254"/>
      <c r="X32" s="256"/>
      <c r="Y32" s="254"/>
      <c r="Z32" s="256"/>
      <c r="AA32" s="254" t="n">
        <v>1</v>
      </c>
      <c r="AB32" s="256" t="n">
        <f aca="false">SUM(AB11:AB31)</f>
        <v>771045.145515193</v>
      </c>
    </row>
    <row r="33" customFormat="false" ht="20.1" hidden="false" customHeight="true" outlineLevel="0" collapsed="false">
      <c r="A33" s="258"/>
      <c r="B33" s="259"/>
      <c r="C33" s="259"/>
      <c r="D33" s="259"/>
      <c r="E33" s="260"/>
      <c r="F33" s="259"/>
      <c r="G33" s="260"/>
      <c r="H33" s="259"/>
      <c r="I33" s="260"/>
      <c r="J33" s="260"/>
      <c r="K33" s="260"/>
      <c r="L33" s="259"/>
      <c r="M33" s="260"/>
      <c r="N33" s="259"/>
      <c r="O33" s="260"/>
      <c r="P33" s="259"/>
      <c r="Q33" s="260"/>
      <c r="R33" s="259"/>
      <c r="S33" s="260"/>
      <c r="T33" s="259"/>
      <c r="U33" s="260"/>
      <c r="V33" s="259"/>
      <c r="W33" s="260"/>
      <c r="X33" s="259"/>
      <c r="Y33" s="260"/>
      <c r="Z33" s="259"/>
      <c r="AA33" s="260"/>
      <c r="AB33" s="261"/>
    </row>
    <row r="34" customFormat="false" ht="20.1" hidden="false" customHeight="true" outlineLevel="0" collapsed="false">
      <c r="A34" s="262" t="s">
        <v>131</v>
      </c>
      <c r="B34" s="262"/>
      <c r="C34" s="262"/>
      <c r="D34" s="262"/>
      <c r="E34" s="263" t="s">
        <v>114</v>
      </c>
      <c r="F34" s="263"/>
      <c r="G34" s="263" t="s">
        <v>115</v>
      </c>
      <c r="H34" s="263"/>
      <c r="I34" s="263" t="s">
        <v>116</v>
      </c>
      <c r="J34" s="263"/>
      <c r="K34" s="264" t="s">
        <v>117</v>
      </c>
      <c r="L34" s="265"/>
      <c r="M34" s="264" t="s">
        <v>118</v>
      </c>
      <c r="N34" s="265"/>
      <c r="O34" s="264" t="s">
        <v>119</v>
      </c>
      <c r="P34" s="265"/>
      <c r="Q34" s="264" t="s">
        <v>120</v>
      </c>
      <c r="R34" s="265"/>
      <c r="S34" s="264" t="s">
        <v>121</v>
      </c>
      <c r="T34" s="265"/>
      <c r="U34" s="264" t="s">
        <v>122</v>
      </c>
      <c r="V34" s="265"/>
      <c r="W34" s="263" t="s">
        <v>123</v>
      </c>
      <c r="X34" s="263"/>
      <c r="Y34" s="263" t="s">
        <v>124</v>
      </c>
      <c r="Z34" s="263"/>
      <c r="AA34" s="266" t="s">
        <v>125</v>
      </c>
      <c r="AB34" s="266"/>
    </row>
    <row r="35" customFormat="false" ht="20.1" hidden="false" customHeight="true" outlineLevel="0" collapsed="false">
      <c r="A35" s="267" t="s">
        <v>132</v>
      </c>
      <c r="B35" s="268"/>
      <c r="C35" s="268"/>
      <c r="D35" s="268"/>
      <c r="E35" s="269"/>
      <c r="F35" s="269"/>
      <c r="G35" s="269"/>
      <c r="H35" s="269"/>
      <c r="I35" s="269"/>
      <c r="J35" s="269"/>
      <c r="K35" s="270"/>
      <c r="L35" s="271"/>
      <c r="M35" s="270"/>
      <c r="N35" s="271"/>
      <c r="O35" s="270"/>
      <c r="P35" s="271"/>
      <c r="Q35" s="270"/>
      <c r="R35" s="271"/>
      <c r="S35" s="270"/>
      <c r="T35" s="271"/>
      <c r="U35" s="270"/>
      <c r="V35" s="271"/>
      <c r="W35" s="272"/>
      <c r="X35" s="272"/>
      <c r="Y35" s="272"/>
      <c r="Z35" s="272"/>
      <c r="AA35" s="272"/>
      <c r="AB35" s="272"/>
    </row>
    <row r="36" customFormat="false" ht="20.1" hidden="false" customHeight="true" outlineLevel="0" collapsed="false">
      <c r="A36" s="273" t="s">
        <v>133</v>
      </c>
      <c r="B36" s="274"/>
      <c r="C36" s="274"/>
      <c r="D36" s="274"/>
      <c r="E36" s="275" t="n">
        <f aca="false">F11</f>
        <v>365.71</v>
      </c>
      <c r="F36" s="275"/>
      <c r="G36" s="275" t="n">
        <f aca="false">H11</f>
        <v>365.71</v>
      </c>
      <c r="H36" s="275"/>
      <c r="I36" s="275" t="n">
        <f aca="false">J11</f>
        <v>365.71</v>
      </c>
      <c r="J36" s="275"/>
      <c r="K36" s="276" t="n">
        <f aca="false">L11</f>
        <v>365.71</v>
      </c>
      <c r="L36" s="276"/>
      <c r="M36" s="277"/>
      <c r="N36" s="278"/>
      <c r="O36" s="277"/>
      <c r="P36" s="278"/>
      <c r="Q36" s="277"/>
      <c r="R36" s="278"/>
      <c r="S36" s="277"/>
      <c r="T36" s="278"/>
      <c r="U36" s="277"/>
      <c r="V36" s="278"/>
      <c r="W36" s="279"/>
      <c r="X36" s="279"/>
      <c r="Y36" s="279"/>
      <c r="Z36" s="279"/>
      <c r="AA36" s="279" t="n">
        <f aca="false">K36+I36+G36+E36</f>
        <v>1462.84</v>
      </c>
      <c r="AB36" s="279"/>
    </row>
    <row r="37" customFormat="false" ht="20.1" hidden="false" customHeight="true" outlineLevel="0" collapsed="false">
      <c r="A37" s="280" t="s">
        <v>134</v>
      </c>
      <c r="B37" s="274"/>
      <c r="C37" s="274"/>
      <c r="D37" s="274"/>
      <c r="E37" s="281" t="n">
        <f aca="false">F32-E36</f>
        <v>292088.569077009</v>
      </c>
      <c r="F37" s="281"/>
      <c r="G37" s="281" t="n">
        <f aca="false">H32-G36</f>
        <v>239384.315237358</v>
      </c>
      <c r="H37" s="281"/>
      <c r="I37" s="281" t="n">
        <f aca="false">J32-I36</f>
        <v>183299.247525682</v>
      </c>
      <c r="J37" s="281"/>
      <c r="K37" s="281" t="n">
        <f aca="false">L32-K36</f>
        <v>54810.1736751448</v>
      </c>
      <c r="L37" s="281"/>
      <c r="M37" s="277"/>
      <c r="N37" s="278"/>
      <c r="O37" s="277"/>
      <c r="P37" s="278"/>
      <c r="Q37" s="277"/>
      <c r="R37" s="278"/>
      <c r="S37" s="277"/>
      <c r="T37" s="278"/>
      <c r="U37" s="277"/>
      <c r="V37" s="278"/>
      <c r="W37" s="279"/>
      <c r="X37" s="279"/>
      <c r="Y37" s="279"/>
      <c r="Z37" s="279"/>
      <c r="AA37" s="279"/>
      <c r="AB37" s="279"/>
    </row>
    <row r="38" customFormat="false" ht="20.1" hidden="false" customHeight="true" outlineLevel="0" collapsed="false">
      <c r="A38" s="282" t="s">
        <v>135</v>
      </c>
      <c r="B38" s="283"/>
      <c r="C38" s="283"/>
      <c r="D38" s="283"/>
      <c r="E38" s="284" t="n">
        <f aca="false">SUM(E36:E37)</f>
        <v>292454.279077009</v>
      </c>
      <c r="F38" s="284"/>
      <c r="G38" s="284" t="n">
        <f aca="false">SUM(G36:G37)</f>
        <v>239750.025237358</v>
      </c>
      <c r="H38" s="284"/>
      <c r="I38" s="284" t="n">
        <f aca="false">SUM(I36:I37)</f>
        <v>183664.957525682</v>
      </c>
      <c r="J38" s="284"/>
      <c r="K38" s="285" t="n">
        <f aca="false">SUM(K36:K37)</f>
        <v>55175.8836751448</v>
      </c>
      <c r="L38" s="285"/>
      <c r="M38" s="286"/>
      <c r="N38" s="287"/>
      <c r="O38" s="286"/>
      <c r="P38" s="287"/>
      <c r="Q38" s="286"/>
      <c r="R38" s="287"/>
      <c r="S38" s="286"/>
      <c r="T38" s="287"/>
      <c r="U38" s="286"/>
      <c r="V38" s="287"/>
      <c r="W38" s="288"/>
      <c r="X38" s="288"/>
      <c r="Y38" s="288"/>
      <c r="Z38" s="288"/>
      <c r="AA38" s="288" t="n">
        <f aca="false">AB32</f>
        <v>771045.145515193</v>
      </c>
      <c r="AB38" s="288"/>
    </row>
    <row r="39" customFormat="false" ht="20.1" hidden="false" customHeight="true" outlineLevel="0" collapsed="false">
      <c r="A39" s="258"/>
      <c r="B39" s="259"/>
      <c r="C39" s="259"/>
      <c r="D39" s="259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  <c r="P39" s="259"/>
      <c r="Q39" s="259"/>
      <c r="R39" s="259"/>
      <c r="S39" s="259"/>
      <c r="T39" s="259"/>
      <c r="U39" s="259"/>
      <c r="V39" s="259"/>
      <c r="W39" s="259"/>
      <c r="X39" s="259"/>
      <c r="Y39" s="259"/>
      <c r="Z39" s="259"/>
      <c r="AA39" s="259"/>
      <c r="AB39" s="261"/>
    </row>
    <row r="40" customFormat="false" ht="20.1" hidden="false" customHeight="true" outlineLevel="0" collapsed="false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8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90" t="s">
        <v>125</v>
      </c>
      <c r="Z40" s="291"/>
      <c r="AA40" s="292" t="n">
        <f aca="false">E38+G38+I38+K38</f>
        <v>771045.145515193</v>
      </c>
      <c r="AB40" s="292"/>
    </row>
    <row r="41" customFormat="false" ht="20.1" hidden="false" customHeight="true" outlineLevel="0" collapsed="false">
      <c r="A41" s="193"/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293"/>
      <c r="Z41" s="293"/>
      <c r="AA41" s="293"/>
      <c r="AB41" s="294"/>
    </row>
    <row r="42" customFormat="false" ht="20.1" hidden="false" customHeight="true" outlineLevel="0" collapsed="false">
      <c r="A42" s="193"/>
      <c r="B42" s="194"/>
      <c r="C42" s="194"/>
      <c r="D42" s="194"/>
      <c r="E42" s="194"/>
      <c r="F42" s="194"/>
      <c r="G42" s="295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6"/>
    </row>
    <row r="43" customFormat="false" ht="20.1" hidden="false" customHeight="true" outlineLevel="0" collapsed="false">
      <c r="A43" s="296" t="s">
        <v>136</v>
      </c>
      <c r="B43" s="297"/>
      <c r="C43" s="298"/>
      <c r="D43" s="299"/>
      <c r="E43" s="299"/>
      <c r="F43" s="299"/>
      <c r="G43" s="259"/>
      <c r="H43" s="259"/>
      <c r="I43" s="259"/>
      <c r="J43" s="259"/>
      <c r="K43" s="259"/>
      <c r="L43" s="259"/>
      <c r="M43" s="259"/>
      <c r="N43" s="259"/>
      <c r="O43" s="259"/>
      <c r="P43" s="259"/>
      <c r="Q43" s="259"/>
      <c r="R43" s="176" t="s">
        <v>137</v>
      </c>
      <c r="S43" s="178"/>
      <c r="T43" s="178"/>
      <c r="U43" s="185"/>
      <c r="V43" s="185"/>
      <c r="W43" s="300"/>
      <c r="X43" s="300"/>
      <c r="Y43" s="300"/>
      <c r="Z43" s="301"/>
      <c r="AA43" s="301"/>
      <c r="AB43" s="302"/>
    </row>
    <row r="44" customFormat="false" ht="20.1" hidden="false" customHeight="true" outlineLevel="0" collapsed="false">
      <c r="A44" s="303" t="s">
        <v>138</v>
      </c>
      <c r="B44" s="303"/>
      <c r="C44" s="185"/>
      <c r="D44" s="185"/>
      <c r="E44" s="185"/>
      <c r="F44" s="185"/>
      <c r="G44" s="259"/>
      <c r="H44" s="259"/>
      <c r="I44" s="259"/>
      <c r="J44" s="259"/>
      <c r="K44" s="259"/>
      <c r="L44" s="259"/>
      <c r="M44" s="259"/>
      <c r="N44" s="259"/>
      <c r="O44" s="259"/>
      <c r="P44" s="259"/>
      <c r="Q44" s="259"/>
      <c r="R44" s="304" t="s">
        <v>139</v>
      </c>
      <c r="S44" s="304"/>
      <c r="T44" s="304"/>
      <c r="U44" s="305"/>
      <c r="V44" s="305"/>
      <c r="W44" s="306"/>
      <c r="X44" s="306"/>
      <c r="Y44" s="306"/>
      <c r="Z44" s="194"/>
      <c r="AA44" s="194"/>
      <c r="AB44" s="196"/>
    </row>
    <row r="45" customFormat="false" ht="20.1" hidden="false" customHeight="true" outlineLevel="0" collapsed="false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194"/>
      <c r="X45" s="194"/>
      <c r="Y45" s="194"/>
      <c r="Z45" s="194"/>
      <c r="AA45" s="194"/>
      <c r="AB45" s="196"/>
    </row>
    <row r="46" customFormat="false" ht="20.1" hidden="false" customHeight="true" outlineLevel="0" collapsed="false">
      <c r="A46" s="307"/>
      <c r="B46" s="308"/>
      <c r="C46" s="308"/>
      <c r="D46" s="308"/>
      <c r="E46" s="308"/>
      <c r="F46" s="308"/>
      <c r="G46" s="308"/>
      <c r="H46" s="308"/>
      <c r="I46" s="308"/>
      <c r="J46" s="308"/>
      <c r="K46" s="308"/>
      <c r="L46" s="308"/>
      <c r="M46" s="308"/>
      <c r="N46" s="308"/>
      <c r="O46" s="308"/>
      <c r="P46" s="308"/>
      <c r="Q46" s="308"/>
      <c r="R46" s="308"/>
      <c r="S46" s="308"/>
      <c r="T46" s="308"/>
      <c r="U46" s="308"/>
      <c r="V46" s="308"/>
      <c r="W46" s="308"/>
      <c r="X46" s="308"/>
      <c r="Y46" s="308"/>
      <c r="Z46" s="308"/>
      <c r="AA46" s="308"/>
      <c r="AB46" s="309"/>
    </row>
  </sheetData>
  <mergeCells count="69">
    <mergeCell ref="A1:AB1"/>
    <mergeCell ref="L7:P7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30:B30"/>
    <mergeCell ref="A31:B31"/>
    <mergeCell ref="A32:B32"/>
    <mergeCell ref="A34:D34"/>
    <mergeCell ref="E34:F34"/>
    <mergeCell ref="G34:H34"/>
    <mergeCell ref="I34:J34"/>
    <mergeCell ref="W34:X34"/>
    <mergeCell ref="Y34:Z34"/>
    <mergeCell ref="AA34:AB34"/>
    <mergeCell ref="E35:F35"/>
    <mergeCell ref="G35:H35"/>
    <mergeCell ref="I35:J35"/>
    <mergeCell ref="W35:X35"/>
    <mergeCell ref="Y35:Z35"/>
    <mergeCell ref="AA35:AB35"/>
    <mergeCell ref="E36:F36"/>
    <mergeCell ref="G36:H36"/>
    <mergeCell ref="I36:J36"/>
    <mergeCell ref="K36:L36"/>
    <mergeCell ref="W36:X36"/>
    <mergeCell ref="Y36:Z36"/>
    <mergeCell ref="AA36:AB36"/>
    <mergeCell ref="E37:F37"/>
    <mergeCell ref="G37:H37"/>
    <mergeCell ref="I37:J37"/>
    <mergeCell ref="K37:L37"/>
    <mergeCell ref="W37:X37"/>
    <mergeCell ref="Y37:Z37"/>
    <mergeCell ref="AA37:AB37"/>
    <mergeCell ref="E38:F38"/>
    <mergeCell ref="G38:H38"/>
    <mergeCell ref="I38:J38"/>
    <mergeCell ref="K38:L38"/>
    <mergeCell ref="W38:X38"/>
    <mergeCell ref="Y38:Z38"/>
    <mergeCell ref="AA38:AB38"/>
    <mergeCell ref="AA40:AB40"/>
    <mergeCell ref="A44:B44"/>
  </mergeCells>
  <printOptions headings="false" gridLines="false" gridLinesSet="true" horizontalCentered="false" verticalCentered="false"/>
  <pageMargins left="0.511805555555555" right="0.511805555555555" top="1.23958333333333" bottom="0.7875" header="0.511805555555555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&amp;C&amp;20Av. Siqueira Campos, 1.430 - Centro - Praça Jornalista Mário Pacheco. Fone 0xx18 – 3361.9100 - CEP. 19.700.000
CNPJ 44.547.305/0001-93Estância Turística de Paraguaçu Paulista – Estado de São Paulo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1718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2009-08-07T13:14:47Z</dcterms:created>
  <dc:creator>Planejamento</dc:creator>
  <dc:language>pt-BR</dc:language>
  <cp:lastPrinted>2017-06-19T19:10:38Z</cp:lastPrinted>
  <dcterms:modified xsi:type="dcterms:W3CDTF">2017-06-23T17:54:23Z</dcterms:modified>
  <cp:revision>26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