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ORÇAMENTÁRIA" sheetId="1" state="visible" r:id="rId2"/>
    <sheet name="Cronograma" sheetId="2" state="visible" r:id="rId3"/>
  </sheets>
  <definedNames>
    <definedName function="false" hidden="false" localSheetId="1" name="_xlnm.Print_Area" vbProcedure="false">Cronograma!$A$1:$O$43</definedName>
    <definedName function="false" hidden="false" localSheetId="0" name="_xlnm.Print_Area" vbProcedure="false">'PLANILHA ORÇAMENTÁRIA'!$A$1:$K$209</definedName>
    <definedName function="false" hidden="false" localSheetId="0" name="_xlnm.Print_Titles" vbProcedure="false">'PLANILHA ORÇAMENTÁRIA'!$1:$8</definedName>
    <definedName function="false" hidden="false" localSheetId="0" name="_xlnm.Print_Area" vbProcedure="false">'PLANILHA ORÇAMENTÁRIA'!$A$1:$K$209</definedName>
    <definedName function="false" hidden="false" localSheetId="0" name="_xlnm.Print_Titles" vbProcedure="false">'PLANILHA ORÇAMENTÁRIA'!$1:$8</definedName>
    <definedName function="false" hidden="false" localSheetId="1" name="_xlnm.Print_Area" vbProcedure="false">Cronograma!$A$1:$O$43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<sst xmlns="http://schemas.openxmlformats.org/spreadsheetml/2006/main" count="772" uniqueCount="463">
  <si>
    <t xml:space="preserve">PLANILHA ORÇAMENTÁRIA ESTIMATIVA</t>
  </si>
  <si>
    <t xml:space="preserve">OBRA: CONSTRUÇÃO DE UNIDADE BÁSICA DE SAÚDE BARRA FUNDA VII</t>
  </si>
  <si>
    <t xml:space="preserve">LOCAL: RUA FERNANDO COSTA, N° 187 - PARAGUAÇU PAULISTA/SP</t>
  </si>
  <si>
    <t xml:space="preserve">CONVÊNIO: MINISTÉRIO DA SAÚDE</t>
  </si>
  <si>
    <t xml:space="preserve">PROGRAMA: REQUALIFICAÇÃO DAS UNIDADES BÁSICAS</t>
  </si>
  <si>
    <t xml:space="preserve">ITEM</t>
  </si>
  <si>
    <t xml:space="preserve">DISCRIMINAÇÃO</t>
  </si>
  <si>
    <t xml:space="preserve">UNID</t>
  </si>
  <si>
    <t xml:space="preserve">QDE</t>
  </si>
  <si>
    <t xml:space="preserve">VALOR UNIT.</t>
  </si>
  <si>
    <t xml:space="preserve">VALOR TOTAL</t>
  </si>
  <si>
    <t xml:space="preserve">QDE   EXECUTADA</t>
  </si>
  <si>
    <t xml:space="preserve">QDE  A   EXECUTAR</t>
  </si>
  <si>
    <t xml:space="preserve">VALOR TOTAL A EXECUTAR</t>
  </si>
  <si>
    <t xml:space="preserve">CÓDIGO</t>
  </si>
  <si>
    <t xml:space="preserve">FONTE ADOTADA C/ DESONERAÇÃO</t>
  </si>
  <si>
    <t xml:space="preserve">MOBILIZAÇÃO - CANTEIRO DE OBRAS - DEMOLIÇÕES</t>
  </si>
  <si>
    <t xml:space="preserve">1.1</t>
  </si>
  <si>
    <t xml:space="preserve">PLACA DE OBRA EM CHAPA DE AÇO GALVANIZADO - PADRÃO MINISTÉRIO DA SAÚDE - 1,50X3,00M</t>
  </si>
  <si>
    <t xml:space="preserve">M2</t>
  </si>
  <si>
    <t xml:space="preserve">74209/001</t>
  </si>
  <si>
    <t xml:space="preserve">SINAPI AG/2017</t>
  </si>
  <si>
    <t xml:space="preserve">1.2</t>
  </si>
  <si>
    <t xml:space="preserve">LOCAÇÃO CONVENCIONAL DE OBRA, ATRAVÉS DE GABARITO DE TÁBUAS CORRIDAS PONTALETADAS  A CADA 1,50M</t>
  </si>
  <si>
    <t xml:space="preserve">73992/001</t>
  </si>
  <si>
    <t xml:space="preserve">1.3</t>
  </si>
  <si>
    <t xml:space="preserve">ENTRADA DE ENERGIA ELÉTRICA AÉREA  COM POSTE DE CONCRETO INCLUSIVE CABEAMENTO, CAIXA DE PROTEÇÃO PARA MEDIDOR E ATERRAMENTO.(PADRÃO DA CONCESSIONARIA LOCAL PARA TIPOLOGIA DA EDIFICAÇÃO )</t>
  </si>
  <si>
    <t xml:space="preserve">UN</t>
  </si>
  <si>
    <t xml:space="preserve">1.4</t>
  </si>
  <si>
    <t xml:space="preserve">LIGAÇÃO DE ESGOTO</t>
  </si>
  <si>
    <t xml:space="preserve">1.5</t>
  </si>
  <si>
    <t xml:space="preserve">LIGACOES PREDIAIS DE AGUA - LIGAÇÃO PROVISÓRIA DE ÁGUA PARA OBRA</t>
  </si>
  <si>
    <t xml:space="preserve">1.5.1</t>
  </si>
  <si>
    <t xml:space="preserve">KIT CAVALETE PVC COM REGISTRO 3/4" - FORNECIMENTO E INSTALACAO</t>
  </si>
  <si>
    <t xml:space="preserve">74218/001</t>
  </si>
  <si>
    <t xml:space="preserve">1.5.2</t>
  </si>
  <si>
    <t xml:space="preserve">RAMAL PREDIAL EM TUBO PEAD 20MM - FORNECIMENTO, INSTALAÇÃO, ESCAVAÇÃO E REATERRO</t>
  </si>
  <si>
    <t xml:space="preserve">74253/001</t>
  </si>
  <si>
    <t xml:space="preserve">1.5.3</t>
  </si>
  <si>
    <t xml:space="preserve">LIGACAO DA REDE 50MM AO RAMAL PREDIAL 1/2"</t>
  </si>
  <si>
    <t xml:space="preserve">1.6</t>
  </si>
  <si>
    <t xml:space="preserve">LOCAÇÃO DE CONTAINER TIPO ESCRITÓRIO COM 1 VASO SANITÁRIO, 1 LAVATÓRIO E 1 PONTO PARA CHUVEIRO - ÁREA MÍNIMA DE 13,80 M²</t>
  </si>
  <si>
    <t xml:space="preserve">UNxMES</t>
  </si>
  <si>
    <t xml:space="preserve">02.02.130</t>
  </si>
  <si>
    <t xml:space="preserve">CPOS/170</t>
  </si>
  <si>
    <t xml:space="preserve">Sub total</t>
  </si>
  <si>
    <t xml:space="preserve">MOVIMENTO DE TERRA</t>
  </si>
  <si>
    <t xml:space="preserve">2.1</t>
  </si>
  <si>
    <t xml:space="preserve">ESCAVAÇÃO MANUAL DE VALAS OU FUNDAÇÕES</t>
  </si>
  <si>
    <t xml:space="preserve">M3</t>
  </si>
  <si>
    <t xml:space="preserve">2.2</t>
  </si>
  <si>
    <t xml:space="preserve">REATERRO DE VALA/CAVA COM MATERIAL REAPROVEITADO - FUNDAÇÃO</t>
  </si>
  <si>
    <t xml:space="preserve">73964/006</t>
  </si>
  <si>
    <t xml:space="preserve">2.3</t>
  </si>
  <si>
    <t xml:space="preserve">CARGA E DESCARGA MECANIZADAS EM CAMINHÃO BASCULANTE</t>
  </si>
  <si>
    <t xml:space="preserve">2.4</t>
  </si>
  <si>
    <t xml:space="preserve">TRANSPORTE DE ENTULHO COM CAMINHÃO BASCULANTE 6 M3, RODOVIA PAVIMENTADA</t>
  </si>
  <si>
    <t xml:space="preserve">COBERTURA</t>
  </si>
  <si>
    <t xml:space="preserve">3.1</t>
  </si>
  <si>
    <t xml:space="preserve">ESTRUTURA DE MADEIRA TESOURADA PARA TELHA DE BARRO</t>
  </si>
  <si>
    <t xml:space="preserve">15.01.030</t>
  </si>
  <si>
    <t xml:space="preserve">3.2</t>
  </si>
  <si>
    <t xml:space="preserve">COBERTURA EM TELHA CERÂMICA TIPO FRANCESA, EXCLUINDO MADEIRAMENTO</t>
  </si>
  <si>
    <t xml:space="preserve">3.3</t>
  </si>
  <si>
    <t xml:space="preserve">3;3;1 COBERTURA EM POLICARBONATO</t>
  </si>
  <si>
    <t xml:space="preserve">16.32.130</t>
  </si>
  <si>
    <t xml:space="preserve">COMP</t>
  </si>
  <si>
    <t xml:space="preserve">3.3.2. ESTRUTURA METÁLIC</t>
  </si>
  <si>
    <t xml:space="preserve">3.4</t>
  </si>
  <si>
    <t xml:space="preserve">CUMEEIRA COM TELHA CERÂMICA EMBOÇADA COM ARGAMASSA TRAÇO 1:2:8 (CIMENTO, CAL E AREIA)</t>
  </si>
  <si>
    <t xml:space="preserve">M</t>
  </si>
  <si>
    <t xml:space="preserve">3.5</t>
  </si>
  <si>
    <t xml:space="preserve">CALHA EM CHAPA DE AÇO GALVANIZADO</t>
  </si>
  <si>
    <t xml:space="preserve">3.6</t>
  </si>
  <si>
    <t xml:space="preserve">RUFOS, CONTRA-RUFOS, ÁGUA-FURTADA EM CHAPA DE AÇO GALVANIZADO</t>
  </si>
  <si>
    <t xml:space="preserve">FUNDAÇÃO E ESTRUTURA</t>
  </si>
  <si>
    <t xml:space="preserve">FUNDAÇÃO</t>
  </si>
  <si>
    <t xml:space="preserve">4.1</t>
  </si>
  <si>
    <t xml:space="preserve">ESTACA A TRADO (BROCA) DIAMETRO = 20 CM,EM CONCRETO MOLDADO IN LOCO, 15MPA, SEM ARMAÇÃO</t>
  </si>
  <si>
    <t xml:space="preserve">74156/003</t>
  </si>
  <si>
    <t xml:space="preserve">4.2</t>
  </si>
  <si>
    <t xml:space="preserve">ARMAÇÃO AÇO CA-50, DIAM. 6,3 (1/4) À 12,5MM(1/2) - FORNECIMENTO / CORTE (PERDA DE 10%)/ DOBRA / COLOCAÇÃO</t>
  </si>
  <si>
    <t xml:space="preserve">KG</t>
  </si>
  <si>
    <t xml:space="preserve">4.3</t>
  </si>
  <si>
    <t xml:space="preserve">LASTRO DE BRITA</t>
  </si>
  <si>
    <t xml:space="preserve">11.18.040</t>
  </si>
  <si>
    <t xml:space="preserve">4.4</t>
  </si>
  <si>
    <t xml:space="preserve">FORMA DE MADEIRA COMUM PARA FUNDAÇÕES</t>
  </si>
  <si>
    <t xml:space="preserve">4.5</t>
  </si>
  <si>
    <t xml:space="preserve">ARMAÇÃO AÇO CA-50, DIAM.6,3 (1/4) À 12,5MM(1/2) - FORNECIMENTO / CORTE (PERDA DE 10%) / DOBRA / COLOCAÇÃO</t>
  </si>
  <si>
    <t xml:space="preserve">4.6</t>
  </si>
  <si>
    <t xml:space="preserve">ARMAÇÃO DE AÇO CA-60 DIAM. 3,4 A 6,0MM - FORNECIMENTO / CORTE (C/PERDA DE 10%)/ DOBRA / COLOCAÇÃO</t>
  </si>
  <si>
    <t xml:space="preserve">4.7</t>
  </si>
  <si>
    <t xml:space="preserve">CONCRETO USINADO BOMBEADO FCK=25MPA, INCLUSIVE COLOCAÇÃO, ESPALHAMENTO E ACABAMENTO</t>
  </si>
  <si>
    <t xml:space="preserve">ESTRUTURA</t>
  </si>
  <si>
    <t xml:space="preserve">4.8</t>
  </si>
  <si>
    <t xml:space="preserve">FORMA PARA ESTRUTURAS DE CONCRETO (PILAR, VIGA E LAJE) EM CHAPA DE MADEIRA</t>
  </si>
  <si>
    <t xml:space="preserve">COMPENSADA RESINADA, DE 1,10 X 2,20, ESPESSURA = 12MM, 05 UTILIZAÇÕES (FABRICAÇÃO, MONTAGEM E DESMONTAGEM)</t>
  </si>
  <si>
    <t xml:space="preserve">4.9</t>
  </si>
  <si>
    <t xml:space="preserve">ARMAÇÃO AÇO CA-50, DIAM. 6,3 (1/4) À 12,5MM(1/2) - FORNECIMENTO/CORTE (PERDA DE 10%) / DOBRA / COLOCAÇÃO</t>
  </si>
  <si>
    <t xml:space="preserve">4.10</t>
  </si>
  <si>
    <t xml:space="preserve">ARMAÇÃO DE AÇO CA-60 DIAM. 3,4 A 6,0MM - FORNECIMENTO/CORTE (C/PERDADE10%) / DOBRA / COLOCAÇÃO</t>
  </si>
  <si>
    <t xml:space="preserve">4.11</t>
  </si>
  <si>
    <t xml:space="preserve">4.12</t>
  </si>
  <si>
    <t xml:space="preserve">LAJE PRÉ-MOLDADA,INCLUSO ESCORAMENTO, CONCRETO E ARMADURA COMPLEMENTAR</t>
  </si>
  <si>
    <t xml:space="preserve">13.01.040</t>
  </si>
  <si>
    <t xml:space="preserve">4.13</t>
  </si>
  <si>
    <t xml:space="preserve">VERGA, CONTRA-VERGA EM CONCRETO PRÉ-MOLDADO, 10X10CM, FCK=20MPA (PREPARO COM BETONEIRA) AÇO CA60, BITOLA FINA, INCLUSIVE FORMAS TABUA 3A</t>
  </si>
  <si>
    <t xml:space="preserve">ALVENARIA - VEDAÇÃO</t>
  </si>
  <si>
    <t xml:space="preserve">5.1</t>
  </si>
  <si>
    <t xml:space="preserve">ALVENARIA DE BLOCO CERÂMICO DE VEDAÇÃO, USO REVESTIDO, DE 14 CM</t>
  </si>
  <si>
    <t xml:space="preserve">14.04.210</t>
  </si>
  <si>
    <t xml:space="preserve">IMPERMEABILIZAÇÃO</t>
  </si>
  <si>
    <t xml:space="preserve">6.1</t>
  </si>
  <si>
    <t xml:space="preserve">IMPERMEABILIZAÇÃO  COM  PINTURA  BETUMINOSA  (BALDRAMES)</t>
  </si>
  <si>
    <t xml:space="preserve">74106/001</t>
  </si>
  <si>
    <t xml:space="preserve">6.2</t>
  </si>
  <si>
    <t xml:space="preserve">IMPERMEABILIZAÇÃO  COM  MANTA  ASFÁLTICA  3MM  -  LAJES</t>
  </si>
  <si>
    <t xml:space="preserve">6.3</t>
  </si>
  <si>
    <t xml:space="preserve">PROTEÇÃO  MECÂNICA COM ARGAMASSA TRAÇO 1:3 (CIMENTO E AREIA), ESPESSURA 2 CM - LAJES</t>
  </si>
  <si>
    <t xml:space="preserve">REVESTIMENTOS - PISOS, PAREDES E TETOS</t>
  </si>
  <si>
    <t xml:space="preserve">PISO</t>
  </si>
  <si>
    <t xml:space="preserve">7.1</t>
  </si>
  <si>
    <t xml:space="preserve">CONTRA PISO EM ARGAMASSA TRAÇO 1:4 (CIMENTO E AREIA) , ESPESSURA  7CM, PREPARO MANUAL</t>
  </si>
  <si>
    <t xml:space="preserve">7.2</t>
  </si>
  <si>
    <t xml:space="preserve">REGULARIZAÇÃO DE PISO EM ARGAMASSA TRAÇO 1:3 (CIMENTO E AREIA GROSSA SEM PENEIRAR), ESPESSURA 2,0 CM, PREPARO MANUAL</t>
  </si>
  <si>
    <t xml:space="preserve">7.3</t>
  </si>
  <si>
    <t xml:space="preserve">PISO CERÂMICO 40X40CM, ASSENTADA COM ARGAMASSA COLANTE, COM</t>
  </si>
  <si>
    <t xml:space="preserve">18.06.060</t>
  </si>
  <si>
    <t xml:space="preserve">7.4</t>
  </si>
  <si>
    <t xml:space="preserve">RODA PÉ CERÂMICO H=10CM, ASSENTADA COM ARGAMASSA COLANTE, COM REJUNTAMENTO EM EPÓXI</t>
  </si>
  <si>
    <t xml:space="preserve">18.06.080</t>
  </si>
  <si>
    <t xml:space="preserve">7.5</t>
  </si>
  <si>
    <t xml:space="preserve">SOLEIRA DE GRANITO - PORTAS</t>
  </si>
  <si>
    <t xml:space="preserve">19.01.060</t>
  </si>
  <si>
    <t xml:space="preserve">PAREDE</t>
  </si>
  <si>
    <t xml:space="preserve">7.6</t>
  </si>
  <si>
    <t xml:space="preserve">CHAPISCO EM PAREDES EXTERNAS TRAÇO 1:3 (CIMENTO E AREIA), ESPESSURA 0,5CM, PREPARO MECÂNICO</t>
  </si>
  <si>
    <t xml:space="preserve">7.7</t>
  </si>
  <si>
    <t xml:space="preserve">CHAPISCO EM PAREDES INTERNAS TRAÇO 1:4 (CIMENTO E AREIA), ESPESSURA 0,5CM, PREPARO MECÂNICO</t>
  </si>
  <si>
    <t xml:space="preserve">7.8</t>
  </si>
  <si>
    <t xml:space="preserve">EMBOÇO PAULISTA (MASSA ÚNICA) EM PAREDE, TRAÇO 1:2:8 (CIMENTO, CAL E AREIA), PREPARO MECÂNICO - ESP 2CM</t>
  </si>
  <si>
    <t xml:space="preserve">7.9</t>
  </si>
  <si>
    <t xml:space="preserve">REVESTIMENTO CERÂMICO 20X20CM, ASSENTADA COM ARGAMASSA COLANTE, COM</t>
  </si>
  <si>
    <t xml:space="preserve">7.10</t>
  </si>
  <si>
    <t xml:space="preserve">EMASSAMENTO  C/MASSA  ACRÍLICA PARA AMBIENTES INTERNOS, DUAS  DEMÃOS</t>
  </si>
  <si>
    <t xml:space="preserve">7.11</t>
  </si>
  <si>
    <t xml:space="preserve">PINTURA LATEX ACRÍLICA AMBIENTES INTERNOS, DUAS DEMÃOS</t>
  </si>
  <si>
    <t xml:space="preserve">7.12</t>
  </si>
  <si>
    <t xml:space="preserve">PEITORIL DE GRANITO (JANELAS)</t>
  </si>
  <si>
    <t xml:space="preserve">7.13</t>
  </si>
  <si>
    <t xml:space="preserve">PINTURA EXTERNA EM TEXTURA ACRÍLICA</t>
  </si>
  <si>
    <t xml:space="preserve">TETO</t>
  </si>
  <si>
    <t xml:space="preserve">7.14</t>
  </si>
  <si>
    <t xml:space="preserve">CHAPISCO EM TETOS TRAÇO 1:3 (CIMENTO E AREIA), ESPESSURA 0,5CM, PREPARO MECÂNICO</t>
  </si>
  <si>
    <t xml:space="preserve">7.15</t>
  </si>
  <si>
    <t xml:space="preserve">EMBOÇO PAULISTA (MASSA ÚNICA) EM TETO, TRACO 1:2:8 (CIMENTO, CAL E AREIA), PREPARO MECÂNICO - ESP 1,5CM</t>
  </si>
  <si>
    <t xml:space="preserve">7.16</t>
  </si>
  <si>
    <t xml:space="preserve">APLICAÇÃO E LIXAMENTO DE MASSA LÁTEX EM TETO, DUAS DEMÃOS. AF_06/2014</t>
  </si>
  <si>
    <t xml:space="preserve">7.17</t>
  </si>
  <si>
    <t xml:space="preserve">PINTURA LATEX ACRÍLICA AMBIENTES INTERNOS, DUAS DEMAOS</t>
  </si>
  <si>
    <t xml:space="preserve">7.18</t>
  </si>
  <si>
    <t xml:space="preserve">TEXTURA ACRÍLICA, APLICAÇÃO MANUAL EM TETO, UMA DEMÃO. AF_09/2016</t>
  </si>
  <si>
    <t xml:space="preserve">7.19</t>
  </si>
  <si>
    <t xml:space="preserve">FORRO DE GESSO</t>
  </si>
  <si>
    <t xml:space="preserve">ESQUADRIAS</t>
  </si>
  <si>
    <t xml:space="preserve">MADEIRA</t>
  </si>
  <si>
    <t xml:space="preserve">8.1</t>
  </si>
  <si>
    <t xml:space="preserve">PORTA DE MADEIRA COMPENSADA LISA PARA CERA OU VERNIZ, 0,80X2,10M, INCLUSO ADUELA 1A, ALIZAR 1A E DOBRADIÇA COM ANEL</t>
  </si>
  <si>
    <t xml:space="preserve">8.2</t>
  </si>
  <si>
    <t xml:space="preserve">PORTA DE MADEIRA COMPENSADA LISA PARA CERA OU VERNIZ , 0,90X2,10M, INCLUSO ADUELA 1A, ALIZAR 1A E DOBRADIÇA COM ANEL</t>
  </si>
  <si>
    <t xml:space="preserve">8.3</t>
  </si>
  <si>
    <t xml:space="preserve">PORTA DE MADEIRA COMPENSADA LISA PARA PINTURA, 1,00X2,10M, INCLUSO ADUELA 1A, ALIZAR 1A E DOBRADIÇA COM ANEL</t>
  </si>
  <si>
    <t xml:space="preserve">73933/004</t>
  </si>
  <si>
    <t xml:space="preserve">8.4</t>
  </si>
  <si>
    <t xml:space="preserve">FECHADURA DE EMBUTIR COMPLETA, PARA PORTAS INTERNAS, PADRÃO DE ACABAMENTO</t>
  </si>
  <si>
    <t xml:space="preserve">POPULAR</t>
  </si>
  <si>
    <t xml:space="preserve">8.5</t>
  </si>
  <si>
    <t xml:space="preserve">PORTA DE MADEIRA COMPENSADA LISA PARA PINTURA, 0,80X2,10M, CORRER, INCLUSO ADUELA 1A, ALIZAR 1A, TRILHO E FECHADURA - COMPLETA</t>
  </si>
  <si>
    <t xml:space="preserve">23.13.002</t>
  </si>
  <si>
    <t xml:space="preserve">CPOS 170</t>
  </si>
  <si>
    <t xml:space="preserve">8.6</t>
  </si>
  <si>
    <t xml:space="preserve">PORTA DE MADEIRA COMPENSADA LISA PARA PINTURA, 0,90X2,10M, CORRER, INCLUSO ADUELA 1A, ALIZAR 1A, TRILHO E FECHADURA - COMPLETA</t>
  </si>
  <si>
    <t xml:space="preserve">8.7</t>
  </si>
  <si>
    <t xml:space="preserve">PORTA DE MADEIRA COMPENSADA LISA PARA PINTURA, 1,20X2,10M, CORRER, INCLUSO ADUELA 1A, ALIZAR 1A, TRILHO E FECHADURA - COMPLETA - ( 1UN - 2,52M2)</t>
  </si>
  <si>
    <t xml:space="preserve">23.13.064</t>
  </si>
  <si>
    <t xml:space="preserve">8.8</t>
  </si>
  <si>
    <t xml:space="preserve">PINTURA ESMALTE PARA MADEIRA, DUAS DEMÃOS, INCLUSO APARELHAMENTO COM FUNDO NIVELADOR BRANCO FOSCO</t>
  </si>
  <si>
    <t xml:space="preserve">74065/002</t>
  </si>
  <si>
    <t xml:space="preserve">ALUMÍNIO</t>
  </si>
  <si>
    <t xml:space="preserve">8.9</t>
  </si>
  <si>
    <t xml:space="preserve">JANELA DE ALUMÍNIO PROJETANTE</t>
  </si>
  <si>
    <t xml:space="preserve">8.10</t>
  </si>
  <si>
    <t xml:space="preserve">JANELA VENEZIANA ALUMÍNIO - FIXO</t>
  </si>
  <si>
    <t xml:space="preserve">25.01.020</t>
  </si>
  <si>
    <t xml:space="preserve">8.11</t>
  </si>
  <si>
    <t xml:space="preserve">PORTA DE ABRIR EM ALUMÍNIO CHAPA LISA, 1F/2F , COMPLETA - CONF. PROJETO</t>
  </si>
  <si>
    <t xml:space="preserve">8.12</t>
  </si>
  <si>
    <t xml:space="preserve">BICILETÁRIO EM TUBO DE AÇO GALVANIZADO - 3PÇ</t>
  </si>
  <si>
    <t xml:space="preserve">34.20.37</t>
  </si>
  <si>
    <t xml:space="preserve">VIDRO</t>
  </si>
  <si>
    <t xml:space="preserve">8.13</t>
  </si>
  <si>
    <t xml:space="preserve">8.13.1  VIDRO TEMPERADO 10MM </t>
  </si>
  <si>
    <t xml:space="preserve">26.02.060</t>
  </si>
  <si>
    <t xml:space="preserve">8.13.2 ECAIXILHO ALUMÍNIO PORTA - CV1/CV2</t>
  </si>
  <si>
    <t xml:space="preserve">25.01.080</t>
  </si>
  <si>
    <t xml:space="preserve">8.14</t>
  </si>
  <si>
    <t xml:space="preserve">VIDRO LISO COMUM TRANSPARENTE, ESPESSURA 3MM</t>
  </si>
  <si>
    <t xml:space="preserve">8.15</t>
  </si>
  <si>
    <t xml:space="preserve">ESPELHO CRISTAL FIXADO COM BOTÕES</t>
  </si>
  <si>
    <t xml:space="preserve">26.04.010</t>
  </si>
  <si>
    <t xml:space="preserve">INSTALAÇÕES ELETRICAS</t>
  </si>
  <si>
    <t xml:space="preserve">9.1</t>
  </si>
  <si>
    <t xml:space="preserve">PADRÃO DE ENTRADA TRIFÁSICO 125A AÉREO - COMPLETO CFE PROJETO</t>
  </si>
  <si>
    <t xml:space="preserve">CJ</t>
  </si>
  <si>
    <t xml:space="preserve">PONTOS ELÉTRICOS</t>
  </si>
  <si>
    <t xml:space="preserve">9.2</t>
  </si>
  <si>
    <t xml:space="preserve">IL-77 LUMINÁRIA DE SOBREPOR C/DIFUSOR TRANSP. P/LAMPADAS FLUOR. (2X28W)</t>
  </si>
  <si>
    <t xml:space="preserve">09.09.077</t>
  </si>
  <si>
    <t xml:space="preserve">FDE 04/17</t>
  </si>
  <si>
    <t xml:space="preserve">9.3</t>
  </si>
  <si>
    <t xml:space="preserve">LUMINÁRIA FLUORESCENTE COMPACTA DE SOBREPOR, PARA 2 X FC1 8/26W OU FC ELETRÔNICA 23W E CHAPA DE AÇO TRATADA E PINTADA,COM REFLETOR EM ALUMÍNIO ANODIZADO ALTO BRILHO, DIFUSOR EM ACRÍLICO TRANSLUCIDO NA COR BRANCA, COM LÂMPADAS - COMPLETA</t>
  </si>
  <si>
    <t xml:space="preserve">09.09.068</t>
  </si>
  <si>
    <t xml:space="preserve">9.4</t>
  </si>
  <si>
    <t xml:space="preserve">ARANDELA TIPO TARTARUGA COM LÂMPADA ELETRONICA 16W - COMPLETA</t>
  </si>
  <si>
    <t xml:space="preserve">41.14.67</t>
  </si>
  <si>
    <t xml:space="preserve">9.5</t>
  </si>
  <si>
    <t xml:space="preserve">BLOCO AUTÔNOMO PARA ILUMINAÇÃO DE EMERGÊNCIA E INDICAÇÃO DE SAÍDA</t>
  </si>
  <si>
    <t xml:space="preserve">9.6</t>
  </si>
  <si>
    <t xml:space="preserve">PROJETOR COM LÂMPADA E REATOR VAPOR METÁLICO 150W COMPLETO</t>
  </si>
  <si>
    <t xml:space="preserve">41.12.08</t>
  </si>
  <si>
    <t xml:space="preserve">9.7</t>
  </si>
  <si>
    <t xml:space="preserve">RELÉ FOTOELÉTRICO</t>
  </si>
  <si>
    <t xml:space="preserve">9.8</t>
  </si>
  <si>
    <t xml:space="preserve">PONTO DE ENERGIA PARA ILUMINAÇÃO</t>
  </si>
  <si>
    <t xml:space="preserve">PT</t>
  </si>
  <si>
    <t xml:space="preserve">9.9</t>
  </si>
  <si>
    <t xml:space="preserve">PLACA DE SAÍDA DE FIO COM FURO CENTRAL EM CX. 4"X2" PARA PONTO DE CHUVEIRO</t>
  </si>
  <si>
    <t xml:space="preserve">9.10</t>
  </si>
  <si>
    <t xml:space="preserve">TOMADA 20A/220V PADRÃO BRASILEIRO EM CX. 4"X2"</t>
  </si>
  <si>
    <t xml:space="preserve">40.04.460</t>
  </si>
  <si>
    <t xml:space="preserve">9.11</t>
  </si>
  <si>
    <t xml:space="preserve">TOMADA 20A/127V EM CX. 10"X10" DE PISO ALTA</t>
  </si>
  <si>
    <t xml:space="preserve">40.04..450</t>
  </si>
  <si>
    <t xml:space="preserve">9.12</t>
  </si>
  <si>
    <t xml:space="preserve">PONTO DE ENERGIA PARA TOMADA</t>
  </si>
  <si>
    <t xml:space="preserve">9.13</t>
  </si>
  <si>
    <t xml:space="preserve">INTERRUPTOR C/ 1 TECLA SIMPLES EM CX. 4"X2"</t>
  </si>
  <si>
    <t xml:space="preserve">9.14</t>
  </si>
  <si>
    <t xml:space="preserve">INTERRUPTOR C/ 2 TECLAS SIMPLES EM CX. 4"X2"</t>
  </si>
  <si>
    <t xml:space="preserve">9.15</t>
  </si>
  <si>
    <t xml:space="preserve">INTERRUPTOR C/ 3 TECLAS SIMPLES EM CX. 4"X2"</t>
  </si>
  <si>
    <t xml:space="preserve">9.16</t>
  </si>
  <si>
    <t xml:space="preserve">INTERRUPTOR C/ 4 TECLAS SIMPLES EM CX. 4"X4"</t>
  </si>
  <si>
    <t xml:space="preserve">9.17</t>
  </si>
  <si>
    <t xml:space="preserve">INTERRUPTOR C/ 1 TECLA PARALELA EM CX. 4"X2"</t>
  </si>
  <si>
    <t xml:space="preserve">UM</t>
  </si>
  <si>
    <t xml:space="preserve">9.18</t>
  </si>
  <si>
    <t xml:space="preserve">TOMADA DUPLA 20A/127V PADRÃO BRASILEIRO EM CX. 4"X4"</t>
  </si>
  <si>
    <t xml:space="preserve">9.19</t>
  </si>
  <si>
    <t xml:space="preserve">PONTO DE ENERGIA PARA INTERRUPTOR</t>
  </si>
  <si>
    <t xml:space="preserve">QPDG</t>
  </si>
  <si>
    <t xml:space="preserve">9.20</t>
  </si>
  <si>
    <t xml:space="preserve">PAINEL DE DISTRIBUIÇÃO EM CHAPA DE AÇO 16USG, PARA ATÉ 18 DISJUNTORES MONOPOLARES, PINTURA EM EPÓXI COR BEGE, COM TRINCO, ESPELHO INTERNO C/ PLAQUETAS DIAGRAMA UNIFILAR EM PROJETO.ACRÍLICO PARA CADA CIRCUITO  E PORTA PROJETO. DEVERÁ ATENDER O SOLICITADO NO DE DENTIFICAÇÃO EM</t>
  </si>
  <si>
    <t xml:space="preserve">74131/004</t>
  </si>
  <si>
    <t xml:space="preserve">9.21</t>
  </si>
  <si>
    <t xml:space="preserve">DISJUNTOR TERMOMAGNÉTICO TRIPOLAR 125A CAPAC. INTERRUP. 25KA-CURVA C</t>
  </si>
  <si>
    <t xml:space="preserve">74130/006</t>
  </si>
  <si>
    <t xml:space="preserve">9.22</t>
  </si>
  <si>
    <t xml:space="preserve">DISJUNTOR TERMOMAGNÉTICO TRIPOLAR 100A CAPAC. INTERRUP. 25KA-CURVA C</t>
  </si>
  <si>
    <t xml:space="preserve">74130/005</t>
  </si>
  <si>
    <t xml:space="preserve">9.23</t>
  </si>
  <si>
    <t xml:space="preserve">PARA RAIO TIPO VCL 175V 45KA - DISPOSITIVO PROTECAO CONTRA SURTOS (ENERGIA)</t>
  </si>
  <si>
    <t xml:space="preserve">09.02.043</t>
  </si>
  <si>
    <t xml:space="preserve">QUADROS</t>
  </si>
  <si>
    <t xml:space="preserve">9.24</t>
  </si>
  <si>
    <t xml:space="preserve">PAINEL DE DISTRIBUIÇÃO EM CHAPA DE AÇO 16USG, PARA ATÉ 18 DISJUNTORES MONOPOLARES PINTURA EM EPÓXI COR BEGE, COM TRINCO, ESPELHO INTERNO C/ PLAQUETAS NO DIAGRAMA UNIFILAR EM PROJETOEM ACRÍLICO PARA CADA CIRCUITO E PORTA PROJETO. DEVERÁ ATENDER O SOLICITADO DE IDENTIFICAÇÃO</t>
  </si>
  <si>
    <t xml:space="preserve">9.25</t>
  </si>
  <si>
    <t xml:space="preserve">INTERRUPTOR DIFERENCIAL 4X63A SENS. 30MA (TETRAPOLAR)</t>
  </si>
  <si>
    <t xml:space="preserve">37.17.090</t>
  </si>
  <si>
    <t xml:space="preserve">9.26</t>
  </si>
  <si>
    <t xml:space="preserve">PARA RAIO TIPO VCL 40KA - DISPOSITIVO PROTECAO CONTRA SURTOS (ENERGIA)</t>
  </si>
  <si>
    <t xml:space="preserve">9.27</t>
  </si>
  <si>
    <t xml:space="preserve">DISJUNTOR TERMOMAGNÉTICO TRIPOLAR 80A CAPAC. INTERRUP. 25KA-CURVA C</t>
  </si>
  <si>
    <t xml:space="preserve">9.28</t>
  </si>
  <si>
    <t xml:space="preserve">DISJUNTOR TERMOMAGNÉTICO MONOPOLAR PADRAO NEMA (AMERICANO) 10 A 30A</t>
  </si>
  <si>
    <t xml:space="preserve">74130/001</t>
  </si>
  <si>
    <t xml:space="preserve">9.29</t>
  </si>
  <si>
    <t xml:space="preserve">DISJUNTOR TERMOMAGNÉTICO MONOPOLAR PADRAO NEMA (AMERICANO) 35 A 50A</t>
  </si>
  <si>
    <t xml:space="preserve">74130/002</t>
  </si>
  <si>
    <t xml:space="preserve">9.30</t>
  </si>
  <si>
    <t xml:space="preserve">DISJUNTOR TERMOMAGNÉTICO BIPOLAR PADRÃO NEMA (AMERICANO) 10 A 50A</t>
  </si>
  <si>
    <t xml:space="preserve">74130/003</t>
  </si>
  <si>
    <t xml:space="preserve">EQUIPAMENTOS LÓGICA E TELEFONIA</t>
  </si>
  <si>
    <t xml:space="preserve">9.31</t>
  </si>
  <si>
    <t xml:space="preserve">PLACA 4X4" COM UMA TOMADA DE LÓGICA TIPO RJ45 CAT. 6</t>
  </si>
  <si>
    <t xml:space="preserve">40.04.096</t>
  </si>
  <si>
    <t xml:space="preserve">9.32</t>
  </si>
  <si>
    <t xml:space="preserve">PONTO PARA INSTALAÇÃO DE LÓGICA</t>
  </si>
  <si>
    <t xml:space="preserve">9.33</t>
  </si>
  <si>
    <t xml:space="preserve">PONTO PARA INSTALAÇÃO DE TELEFONIA</t>
  </si>
  <si>
    <t xml:space="preserve">9.34</t>
  </si>
  <si>
    <t xml:space="preserve">PONTO PARA INSTALAÇÃO DE ANTENA DE TV</t>
  </si>
  <si>
    <t xml:space="preserve">9.35</t>
  </si>
  <si>
    <t xml:space="preserve">CAIXA TELEFÔNICA (400X400X120MM) DE EMBUTIR</t>
  </si>
  <si>
    <t xml:space="preserve">9.36</t>
  </si>
  <si>
    <t xml:space="preserve">CAIXA DE PASSAGEM EM ALVENARIA TIPO R1 C/TAMPA DE FERRO FUNDIDO E ARO TP1F COMPLETA</t>
  </si>
  <si>
    <t xml:space="preserve">73749/001+84798</t>
  </si>
  <si>
    <t xml:space="preserve">INSTALAÇÕES HIDRÁULICAS</t>
  </si>
  <si>
    <t xml:space="preserve">LOUÇAS E APARELHOS SANITÁRIOS</t>
  </si>
  <si>
    <t xml:space="preserve">10.1</t>
  </si>
  <si>
    <t xml:space="preserve">VASO SANITARIO SIFONADO CONVENCIONAL COM LOUÇA BRANCA, INCLUSO CONJUNTO DE LIGAÇÃO PARA BACIA SANITÁRIA AJUSTÁVEL - FORNECIMENTO E INSTALAÇÃO. AF_10/2016</t>
  </si>
  <si>
    <t xml:space="preserve">10.2</t>
  </si>
  <si>
    <t xml:space="preserve">ASSENTO PARA VASO SANITÁRIO DE PLÁSTICO PADRÃO POPULAR</t>
  </si>
  <si>
    <t xml:space="preserve">44.20.280</t>
  </si>
  <si>
    <t xml:space="preserve">10.3</t>
  </si>
  <si>
    <t xml:space="preserve">VASO SANITÁRIO SIFONADO LOUÇA BRANCA PADRÃO PNE, COM CONJUNTO PARA FIXAÇÃO PARA VASO SANITÁRIO COM PARAFUSO, ARRUELA E BUCHA, INCL ASSENTO</t>
  </si>
  <si>
    <t xml:space="preserve">30.08.010</t>
  </si>
  <si>
    <t xml:space="preserve">10.4</t>
  </si>
  <si>
    <t xml:space="preserve">PORTA PAPEL HIGIÊNICO ROLÃO EM PLÁSTICO ABS</t>
  </si>
  <si>
    <t xml:space="preserve">44.03.050</t>
  </si>
  <si>
    <t xml:space="preserve">10.5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</si>
  <si>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AF_12/2013</t>
  </si>
  <si>
    <t xml:space="preserve">10.6</t>
  </si>
  <si>
    <t xml:space="preserve">LAVATÓRIO EM INOX PARA ESCOVAÇÃO, INCL VÁLVULAS E SIFÕES, CONF.PROJETO - 1,50M</t>
  </si>
  <si>
    <t xml:space="preserve">44.06.010</t>
  </si>
  <si>
    <t xml:space="preserve">10.7</t>
  </si>
  <si>
    <t xml:space="preserve">SABONETEIRA PLASTICA TIPO DISPENSER PARA SABONETE LIQUIDO COM RESERVATORIO 800 A 1500 ML, INCLUSO FIXAÇÃO. AF_10/2016</t>
  </si>
  <si>
    <t xml:space="preserve">10.8</t>
  </si>
  <si>
    <t xml:space="preserve">PORTA TOALHA DE PAPEL</t>
  </si>
  <si>
    <t xml:space="preserve">44.03.180</t>
  </si>
  <si>
    <t xml:space="preserve">10.9</t>
  </si>
  <si>
    <t xml:space="preserve">TANQUE DE LOUÇA BRANCA COM COLUNA, 30L OU EQUIVALENTE, INCLUSO SIFÃO FLEXÍVEL EM PVC, VÁLVULA METÁLICA E TORNEIRA DE METAL CROMADO PADRÃO MÉDIO - FORNECIMENTO E INSTALAÇÃO. AF_12/2013</t>
  </si>
  <si>
    <t xml:space="preserve">10.10</t>
  </si>
  <si>
    <t xml:space="preserve">BEBEDOURO DE PRESSÃO EM INOX</t>
  </si>
  <si>
    <t xml:space="preserve">30.03.030</t>
  </si>
  <si>
    <t xml:space="preserve">10.11</t>
  </si>
  <si>
    <t xml:space="preserve">BANCADA EM INOX COM 1 CUBA (C/VÁLVULA E SIFÃO EM METAL CROMADOS) COMPLETA - CEF PROJETO</t>
  </si>
  <si>
    <t xml:space="preserve">10.12</t>
  </si>
  <si>
    <t xml:space="preserve">BANCADA EM INOX</t>
  </si>
  <si>
    <t xml:space="preserve">44.02.200</t>
  </si>
  <si>
    <t xml:space="preserve">10.13</t>
  </si>
  <si>
    <t xml:space="preserve">BARRA APOIO PARA DEFICIENTE EM AÇO INOX</t>
  </si>
  <si>
    <t xml:space="preserve">30.01.010</t>
  </si>
  <si>
    <t xml:space="preserve">10.14</t>
  </si>
  <si>
    <t xml:space="preserve">EXPURGO EM INOX</t>
  </si>
  <si>
    <t xml:space="preserve">44.06.520</t>
  </si>
  <si>
    <t xml:space="preserve">10.15</t>
  </si>
  <si>
    <t xml:space="preserve">TORNEIRA AUTOMÁTICA CROMADA 1/2 "OU 3/4" PARA LAVATÓRIO, COM ENGATE FLEXÍVEL METÁLICO 1/2"X30CM</t>
  </si>
  <si>
    <t xml:space="preserve">10.16</t>
  </si>
  <si>
    <t xml:space="preserve">TORNEIRA CROMADA 1/2" PADRÃO MÉDIO - FORNECIMENTOE INSTALAÇÃO. AF_12/2013</t>
  </si>
  <si>
    <t xml:space="preserve">10.17</t>
  </si>
  <si>
    <t xml:space="preserve">TORNEIRA AUTOMÁTICA CROMADA TUBO MÓVEL PARA BANCADA 1/2" OU 3/4" PARA PIAS</t>
  </si>
  <si>
    <t xml:space="preserve">44.03.640</t>
  </si>
  <si>
    <t xml:space="preserve">10.18</t>
  </si>
  <si>
    <t xml:space="preserve">CHUVEIRO ELÉTRICO COMUM TIPO DUCHA</t>
  </si>
  <si>
    <t xml:space="preserve">10.19</t>
  </si>
  <si>
    <t xml:space="preserve">CADEIRA ESCAMOTIÁVEL PARA BANHO - PADRÃO PNE</t>
  </si>
  <si>
    <t xml:space="preserve">30.08.030</t>
  </si>
  <si>
    <t xml:space="preserve">METAIS, ACESSÓRIOS E EQUIPAMENTOS</t>
  </si>
  <si>
    <t xml:space="preserve">10.20</t>
  </si>
  <si>
    <t xml:space="preserve">REGISTRO PRESSÃO 3/4" COM CANOPLA ACABAMENTO CROMADO SIMPLES</t>
  </si>
  <si>
    <t xml:space="preserve">10.21</t>
  </si>
  <si>
    <t xml:space="preserve">VÁLVULA DESCARGA 1.1/2" COM REGISTRO, ACABAMENTO EM METAL CROMADO</t>
  </si>
  <si>
    <t xml:space="preserve">10.22</t>
  </si>
  <si>
    <t xml:space="preserve">REGISTRO GAVETA 3/4" COM CANOPLA ACABAMENTO CROMADO SIMPLES</t>
  </si>
  <si>
    <t xml:space="preserve">10.23</t>
  </si>
  <si>
    <t xml:space="preserve">RESERVATÓRIO D'ÁGUA DE FIBRA CILÍNDRICO, CAPACIDADE 5.000L</t>
  </si>
  <si>
    <t xml:space="preserve">42.02.060</t>
  </si>
  <si>
    <t xml:space="preserve">10.24</t>
  </si>
  <si>
    <t xml:space="preserve">TORNEIRA DE BOIA REAL 3/4"</t>
  </si>
  <si>
    <t xml:space="preserve">10.25</t>
  </si>
  <si>
    <t xml:space="preserve">LUVA DE ACO GALVANIZADO 3/4"</t>
  </si>
  <si>
    <t xml:space="preserve">10.26</t>
  </si>
  <si>
    <t xml:space="preserve">REGISTRO GAVETA 3/4" BRUTO LATÃO - FORNEC. E INSTALAÇÃO</t>
  </si>
  <si>
    <t xml:space="preserve">10.27</t>
  </si>
  <si>
    <t xml:space="preserve">CAIXA SIFONADA PVC COM GRELHA</t>
  </si>
  <si>
    <t xml:space="preserve">PONTOS DE HIDRÁULICA</t>
  </si>
  <si>
    <t xml:space="preserve">10.28</t>
  </si>
  <si>
    <t xml:space="preserve">PONTO DE ÁGUA FRIA 3/4"</t>
  </si>
  <si>
    <t xml:space="preserve">46.01.020</t>
  </si>
  <si>
    <t xml:space="preserve">10.29</t>
  </si>
  <si>
    <t xml:space="preserve">PONTO DE ÁGUA FRIA 1 1/2" - 6UN</t>
  </si>
  <si>
    <t xml:space="preserve">46.01.050</t>
  </si>
  <si>
    <t xml:space="preserve">10.30</t>
  </si>
  <si>
    <t xml:space="preserve">PONTO DE ESGOTO DN 50 - 33 PT</t>
  </si>
  <si>
    <t xml:space="preserve">46.02.050</t>
  </si>
  <si>
    <t xml:space="preserve">10.31</t>
  </si>
  <si>
    <t xml:space="preserve">PONTO DE ESGOTO DN 100</t>
  </si>
  <si>
    <t xml:space="preserve">46.02.070</t>
  </si>
  <si>
    <t xml:space="preserve">REDE EXTERNA</t>
  </si>
  <si>
    <t xml:space="preserve">10.32</t>
  </si>
  <si>
    <t xml:space="preserve">CAIXA DE INSPEÇÃO EM ALVENARIA DE TIJOLO MACIÇO 60X60X60CM, REVESTIDA  INTERNAMENTO COM BARRA LISA (CIMENTO E AREIA, TRAÇO 1:4) E=2,0CM, COM TAMPA PRÉ-MOLDADA DE CONCRETO E FUNDO DE CONCRETO 15MPA TIPO C - ESCAVAÇÃO E CONFECÇÃO - ÁGUAS PLUVIAIS E ESGOTO</t>
  </si>
  <si>
    <t xml:space="preserve">74104/001</t>
  </si>
  <si>
    <t xml:space="preserve">10.33</t>
  </si>
  <si>
    <t xml:space="preserve">TUBO PVC ÁGUAS PLUVIAIS PREDIAL DN 75MM, INCLUSIVE CONEXÕES - FORNECIMENTO E INSTALAÇÃO</t>
  </si>
  <si>
    <t xml:space="preserve">10.34</t>
  </si>
  <si>
    <t xml:space="preserve">TUBO PVC ESGOTO / ÁGUAS PLUVIAIS PREDIAL DN100MM - FORNECIMENTO E INSTALAÇÃO (1 LINHA)</t>
  </si>
  <si>
    <t xml:space="preserve">INCÊNCIO</t>
  </si>
  <si>
    <t xml:space="preserve">11.1</t>
  </si>
  <si>
    <t xml:space="preserve">EXTINTOR DE PGS 4kg - FORNECIMENTO E INSTALAÇÃO</t>
  </si>
  <si>
    <t xml:space="preserve">11.2</t>
  </si>
  <si>
    <t xml:space="preserve">EXTINTOR INCÊNDIO ÁGUA PRESSURIZADA 10 l INCLUSIVE SUPORTE PAREDE E CARGA.</t>
  </si>
  <si>
    <t xml:space="preserve">73775/002</t>
  </si>
  <si>
    <t xml:space="preserve">11.3</t>
  </si>
  <si>
    <t xml:space="preserve">ADESIVO VINILICO, PADRÃO REGULAMENTADO, PARA SINALIZAÇÃO DE INCÊNCIO - PLACA PARA EXTINTORES, PROIBIDOFUMARA E SAÍDAS</t>
  </si>
  <si>
    <t xml:space="preserve">PESQUISA</t>
  </si>
  <si>
    <t xml:space="preserve">DIVERSOS E LIMPEZA DA OBRA</t>
  </si>
  <si>
    <t xml:space="preserve">12.1</t>
  </si>
  <si>
    <t xml:space="preserve">BANCO EM CONCRETO ARMADO- L=150CM, </t>
  </si>
  <si>
    <t xml:space="preserve">35.04.120</t>
  </si>
  <si>
    <t xml:space="preserve">12.2</t>
  </si>
  <si>
    <t xml:space="preserve">LIMPEZA FINAL DA OBRA</t>
  </si>
  <si>
    <t xml:space="preserve">12.3</t>
  </si>
  <si>
    <t xml:space="preserve">CARGA, TRANSPORTE E DESTINAÇÃO DE ENTULHOS, DTM 10KM</t>
  </si>
  <si>
    <t xml:space="preserve">72898+95301</t>
  </si>
  <si>
    <t xml:space="preserve">TOTAL</t>
  </si>
  <si>
    <t xml:space="preserve">BDI</t>
  </si>
  <si>
    <t xml:space="preserve">TOTAL COM BDI</t>
  </si>
  <si>
    <t xml:space="preserve">Paraguaçu Paulista, 02 de outubro de 2017</t>
  </si>
  <si>
    <t xml:space="preserve">Eng. Joaquim Carlos Cambraia</t>
  </si>
  <si>
    <t xml:space="preserve">CREA 060027864-5   </t>
  </si>
  <si>
    <t xml:space="preserve">ART nº 28027230172581170</t>
  </si>
  <si>
    <t xml:space="preserve">CRONOGRAMA FÍSICO FINANCEIRO </t>
  </si>
  <si>
    <t xml:space="preserve">OBJETO: </t>
  </si>
  <si>
    <t xml:space="preserve">CONVÊNIO </t>
  </si>
  <si>
    <t xml:space="preserve">LOCAL: </t>
  </si>
  <si>
    <t xml:space="preserve">ÁREA 286,94m2</t>
  </si>
  <si>
    <t xml:space="preserve">BASE CPOS 170 - SINAPI AG/2017            DATA 27/09/2017</t>
  </si>
  <si>
    <t xml:space="preserve">PRAZO DE EXECUÇÃO: 08 MESES</t>
  </si>
  <si>
    <t xml:space="preserve">DATA: 02/10/2017</t>
  </si>
  <si>
    <t xml:space="preserve">MÊS</t>
  </si>
  <si>
    <t xml:space="preserve">A EXECUTADO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</si>
  <si>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</si>
  <si>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</si>
  <si>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</si>
  <si>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</si>
  <si>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</si>
  <si>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</si>
  <si>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</si>
  <si>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MÊS 8</t>
  </si>
  <si>
    <t xml:space="preserve">MÊS 9</t>
  </si>
  <si>
    <t xml:space="preserve">MÊS 10</t>
  </si>
  <si>
    <t xml:space="preserve">MÊS 11</t>
  </si>
  <si>
    <t xml:space="preserve">MÊS 12</t>
  </si>
  <si>
    <t xml:space="preserve">SERVIÇOS</t>
  </si>
  <si>
    <t xml:space="preserve">  % / R$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</si>
  <si>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</si>
  <si>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</si>
  <si>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</si>
  <si>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</si>
  <si>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</si>
  <si>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</si>
  <si>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</si>
  <si>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</si>
  <si>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9.0</t>
  </si>
  <si>
    <t xml:space="preserve">10.0</t>
  </si>
  <si>
    <t xml:space="preserve">11.0</t>
  </si>
  <si>
    <t xml:space="preserve">12.0</t>
  </si>
  <si>
    <t xml:space="preserve">TOTAL  (R$)</t>
  </si>
  <si>
    <t xml:space="preserve">TOTAL ACUMULADO  (R$)</t>
  </si>
  <si>
    <t xml:space="preserve">Engº Joaquim Carlos Cambraia</t>
  </si>
  <si>
    <t xml:space="preserve">CREA 0600278645  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</si>
</sst>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@"/>
    <numFmt numFmtId="167" formatCode="0.00%"/>
    <numFmt numFmtId="168" formatCode="&quot;R$&quot;#,##0.00"/>
    <numFmt numFmtId="169" formatCode="_-* #,##0.00_-;\-* #,##0.00_-;_-* \-??_-;_-@_-"/>
    <numFmt numFmtId="170" formatCode="_(* #,##0_);_(* \(#,##0\);_(* \-??_);_(@_)"/>
    <numFmt numFmtId="171" formatCode="0%"/>
    <numFmt numFmtId="172" formatCode="_-&quot;R$&quot;* #,##0.00_-;&quot;-R$&quot;* #,##0.00_-;_-&quot;R$&quot;* \-??_-;_-@_-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Calibri"/>
      <family val="2"/>
      <charset val="1"/>
    </font>
    <font>
      <sz val="9"/>
      <color rgb="FFFF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FF3333"/>
      <name val="Arial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6"/>
      <name val="Arial"/>
      <family val="2"/>
      <charset val="1"/>
    </font>
    <font>
      <sz val="14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FFFFFF"/>
        <bgColor rgb="FFEEECE1"/>
      </patternFill>
    </fill>
    <fill>
      <patternFill patternType="solid">
        <fgColor rgb="FFF1FE7A"/>
        <bgColor rgb="FFFFFF99"/>
      </patternFill>
    </fill>
    <fill>
      <patternFill patternType="solid">
        <fgColor rgb="FFC4BD97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C4BD97"/>
      </patternFill>
    </fill>
    <fill>
      <patternFill patternType="solid">
        <fgColor rgb="FFEEECE1"/>
        <bgColor rgb="FFD9D9D9"/>
      </patternFill>
    </fill>
    <fill>
      <patternFill patternType="solid">
        <fgColor rgb="FFDDD9C3"/>
        <bgColor rgb="FFD9D9D9"/>
      </patternFill>
    </fill>
    <fill>
      <patternFill patternType="solid">
        <fgColor rgb="FFD9D9D9"/>
        <bgColor rgb="FFDDD9C3"/>
      </patternFill>
    </fill>
    <fill>
      <patternFill patternType="solid">
        <fgColor rgb="FFFFFF99"/>
        <bgColor rgb="FFF1FE7A"/>
      </patternFill>
    </fill>
    <fill>
      <patternFill patternType="solid">
        <fgColor rgb="FF948A54"/>
        <bgColor rgb="FF8080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5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6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7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7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6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7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4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4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8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9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9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9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9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9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9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9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9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9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9" borderId="5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9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9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9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9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9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9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9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9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8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8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" fillId="8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1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10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1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1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6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6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6" borderId="1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6" borderId="1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6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10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6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6" borderId="1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6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6" borderId="1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6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6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11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11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11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11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11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12" borderId="1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1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948A54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1FE7A"/>
      <rgbColor rgb="FFFFFF99"/>
      <rgbColor rgb="FF8EB4E3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3333"/>
      <rgbColor rgb="FF666699"/>
      <rgbColor rgb="FFC4BD9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7</xdr:row>
      <xdr:rowOff>28440</xdr:rowOff>
    </xdr:from>
    <xdr:to>
      <xdr:col>1</xdr:col>
      <xdr:colOff>9360</xdr:colOff>
      <xdr:row>8</xdr:row>
      <xdr:rowOff>190800</xdr:rowOff>
    </xdr:to>
    <xdr:sp>
      <xdr:nvSpPr>
        <xdr:cNvPr id="0" name="Line 1"/>
        <xdr:cNvSpPr/>
      </xdr:nvSpPr>
      <xdr:spPr>
        <a:xfrm>
          <a:off x="0" y="1476000"/>
          <a:ext cx="846000" cy="35280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09"/>
  <sheetViews>
    <sheetView showFormulas="false" showGridLines="true" showRowColHeaders="true" showZeros="true" rightToLeft="false" tabSelected="true" showOutlineSymbols="true" defaultGridColor="true" view="normal" topLeftCell="A196" colorId="64" zoomScale="90" zoomScaleNormal="90" zoomScalePageLayoutView="100" workbookViewId="0">
      <selection pane="topLeft" activeCell="F207" activeCellId="0" sqref="F207"/>
    </sheetView>
  </sheetViews>
  <sheetFormatPr defaultRowHeight="15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59.57"/>
    <col collapsed="false" customWidth="true" hidden="false" outlineLevel="0" max="3" min="3" style="0" width="7.15"/>
    <col collapsed="false" customWidth="true" hidden="false" outlineLevel="0" max="4" min="4" style="0" width="8.42"/>
    <col collapsed="false" customWidth="true" hidden="false" outlineLevel="0" max="5" min="5" style="0" width="9.29"/>
    <col collapsed="false" customWidth="true" hidden="false" outlineLevel="0" max="6" min="6" style="0" width="13.01"/>
    <col collapsed="false" customWidth="true" hidden="false" outlineLevel="0" max="7" min="7" style="0" width="11.14"/>
    <col collapsed="false" customWidth="true" hidden="false" outlineLevel="0" max="8" min="8" style="0" width="10.14"/>
    <col collapsed="false" customWidth="true" hidden="false" outlineLevel="0" max="9" min="9" style="0" width="11.14"/>
    <col collapsed="false" customWidth="true" hidden="false" outlineLevel="0" max="10" min="10" style="0" width="10.29"/>
    <col collapsed="false" customWidth="true" hidden="false" outlineLevel="0" max="11" min="11" style="0" width="12.14"/>
    <col collapsed="false" customWidth="true" hidden="false" outlineLevel="0" max="12" min="12" style="0" width="11.99"/>
    <col collapsed="false" customWidth="true" hidden="false" outlineLevel="0" max="1025" min="13" style="0" width="8.67"/>
  </cols>
  <sheetData>
    <row r="1" customFormat="false" ht="15" hidden="false" customHeight="false" outlineLevel="0" collapsed="false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</row>
    <row r="2" customFormat="false" ht="15" hidden="false" customHeight="false" outlineLevel="0" collapsed="false">
      <c r="A2" s="4"/>
      <c r="B2" s="5"/>
      <c r="C2" s="5"/>
      <c r="D2" s="5"/>
      <c r="E2" s="5"/>
      <c r="F2" s="5"/>
      <c r="G2" s="5"/>
      <c r="H2" s="5"/>
      <c r="I2" s="5"/>
      <c r="J2" s="5"/>
      <c r="K2" s="6"/>
    </row>
    <row r="3" customFormat="false" ht="15" hidden="false" customHeight="false" outlineLevel="0" collapsed="false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customFormat="false" ht="15" hidden="false" customHeight="false" outlineLevel="0" collapsed="false">
      <c r="A4" s="10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2"/>
    </row>
    <row r="5" customFormat="false" ht="15" hidden="false" customHeight="false" outlineLevel="0" collapsed="false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2"/>
    </row>
    <row r="6" customFormat="false" ht="15" hidden="false" customHeight="false" outlineLevel="0" collapsed="false">
      <c r="A6" s="13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5"/>
    </row>
    <row r="7" customFormat="false" ht="15" hidden="false" customHeight="false" outlineLevel="0" collapsed="false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customFormat="false" ht="48" hidden="false" customHeight="false" outlineLevel="0" collapsed="false">
      <c r="A8" s="17" t="s">
        <v>5</v>
      </c>
      <c r="B8" s="17" t="s">
        <v>6</v>
      </c>
      <c r="C8" s="17" t="s">
        <v>7</v>
      </c>
      <c r="D8" s="18" t="s">
        <v>8</v>
      </c>
      <c r="E8" s="19" t="s">
        <v>9</v>
      </c>
      <c r="F8" s="19" t="s">
        <v>10</v>
      </c>
      <c r="G8" s="19" t="s">
        <v>11</v>
      </c>
      <c r="H8" s="19" t="s">
        <v>12</v>
      </c>
      <c r="I8" s="19" t="s">
        <v>13</v>
      </c>
      <c r="J8" s="17" t="s">
        <v>14</v>
      </c>
      <c r="K8" s="20" t="s">
        <v>15</v>
      </c>
    </row>
    <row r="9" customFormat="false" ht="15" hidden="false" customHeight="false" outlineLevel="0" collapsed="false">
      <c r="A9" s="21" t="n">
        <v>1</v>
      </c>
      <c r="B9" s="22" t="s">
        <v>16</v>
      </c>
      <c r="C9" s="23"/>
      <c r="D9" s="24"/>
      <c r="E9" s="24"/>
      <c r="F9" s="25"/>
      <c r="G9" s="25"/>
      <c r="H9" s="25"/>
      <c r="I9" s="25"/>
      <c r="J9" s="23"/>
      <c r="K9" s="23"/>
    </row>
    <row r="10" customFormat="false" ht="34.5" hidden="false" customHeight="true" outlineLevel="0" collapsed="false">
      <c r="A10" s="26" t="s">
        <v>17</v>
      </c>
      <c r="B10" s="27" t="s">
        <v>18</v>
      </c>
      <c r="C10" s="26" t="s">
        <v>19</v>
      </c>
      <c r="D10" s="28" t="n">
        <v>4.5</v>
      </c>
      <c r="E10" s="29" t="n">
        <v>328.47</v>
      </c>
      <c r="F10" s="28" t="n">
        <f aca="false">ROUND(E10*D10,2)</f>
        <v>1478.12</v>
      </c>
      <c r="G10" s="28" t="n">
        <f aca="false">D10*1</f>
        <v>4.5</v>
      </c>
      <c r="H10" s="30" t="n">
        <f aca="false">D10-G10</f>
        <v>0</v>
      </c>
      <c r="I10" s="30" t="n">
        <f aca="false">E10*H10</f>
        <v>0</v>
      </c>
      <c r="J10" s="31" t="s">
        <v>20</v>
      </c>
      <c r="K10" s="32" t="s">
        <v>21</v>
      </c>
    </row>
    <row r="11" customFormat="false" ht="30.75" hidden="false" customHeight="true" outlineLevel="0" collapsed="false">
      <c r="A11" s="33" t="s">
        <v>22</v>
      </c>
      <c r="B11" s="34" t="s">
        <v>23</v>
      </c>
      <c r="C11" s="26" t="s">
        <v>19</v>
      </c>
      <c r="D11" s="28" t="n">
        <v>267.25</v>
      </c>
      <c r="E11" s="29" t="n">
        <v>8.8</v>
      </c>
      <c r="F11" s="28" t="n">
        <f aca="false">ROUND(E11*D11,2)</f>
        <v>2351.8</v>
      </c>
      <c r="G11" s="28" t="n">
        <f aca="false">D11*1</f>
        <v>267.25</v>
      </c>
      <c r="H11" s="30" t="n">
        <f aca="false">D11-G11</f>
        <v>0</v>
      </c>
      <c r="I11" s="30" t="n">
        <f aca="false">E11*H11</f>
        <v>0</v>
      </c>
      <c r="J11" s="31" t="s">
        <v>24</v>
      </c>
      <c r="K11" s="32" t="s">
        <v>21</v>
      </c>
    </row>
    <row r="12" customFormat="false" ht="58.5" hidden="false" customHeight="true" outlineLevel="0" collapsed="false">
      <c r="A12" s="33" t="s">
        <v>25</v>
      </c>
      <c r="B12" s="34" t="s">
        <v>26</v>
      </c>
      <c r="C12" s="26" t="s">
        <v>27</v>
      </c>
      <c r="D12" s="28" t="n">
        <v>1</v>
      </c>
      <c r="E12" s="29" t="n">
        <v>920.78</v>
      </c>
      <c r="F12" s="28" t="n">
        <f aca="false">ROUND(E12*D12,2)</f>
        <v>920.78</v>
      </c>
      <c r="G12" s="28" t="n">
        <f aca="false">D12*1</f>
        <v>1</v>
      </c>
      <c r="H12" s="30" t="n">
        <f aca="false">D12-G12</f>
        <v>0</v>
      </c>
      <c r="I12" s="30" t="n">
        <f aca="false">E12*H12</f>
        <v>0</v>
      </c>
      <c r="J12" s="35" t="n">
        <v>9540</v>
      </c>
      <c r="K12" s="32" t="s">
        <v>21</v>
      </c>
    </row>
    <row r="13" customFormat="false" ht="26.25" hidden="false" customHeight="false" outlineLevel="0" collapsed="false">
      <c r="A13" s="26" t="s">
        <v>28</v>
      </c>
      <c r="B13" s="36" t="s">
        <v>29</v>
      </c>
      <c r="C13" s="26" t="s">
        <v>27</v>
      </c>
      <c r="D13" s="28" t="n">
        <v>1</v>
      </c>
      <c r="E13" s="29" t="n">
        <v>547.54</v>
      </c>
      <c r="F13" s="28" t="n">
        <f aca="false">ROUND(E13*D13,2)</f>
        <v>547.54</v>
      </c>
      <c r="G13" s="28" t="n">
        <f aca="false">D13*1</f>
        <v>1</v>
      </c>
      <c r="H13" s="30" t="n">
        <f aca="false">D13-G13</f>
        <v>0</v>
      </c>
      <c r="I13" s="30" t="n">
        <f aca="false">E13*H13</f>
        <v>0</v>
      </c>
      <c r="J13" s="35" t="n">
        <v>73658</v>
      </c>
      <c r="K13" s="32" t="s">
        <v>21</v>
      </c>
    </row>
    <row r="14" customFormat="false" ht="15" hidden="false" customHeight="false" outlineLevel="0" collapsed="false">
      <c r="A14" s="26" t="s">
        <v>30</v>
      </c>
      <c r="B14" s="36" t="s">
        <v>31</v>
      </c>
      <c r="C14" s="37"/>
      <c r="D14" s="28"/>
      <c r="E14" s="29"/>
      <c r="F14" s="28"/>
      <c r="G14" s="28"/>
      <c r="H14" s="30"/>
      <c r="I14" s="30"/>
      <c r="J14" s="35"/>
      <c r="K14" s="38"/>
    </row>
    <row r="15" customFormat="false" ht="26.25" hidden="false" customHeight="false" outlineLevel="0" collapsed="false">
      <c r="A15" s="26" t="s">
        <v>32</v>
      </c>
      <c r="B15" s="36" t="s">
        <v>33</v>
      </c>
      <c r="C15" s="26" t="s">
        <v>27</v>
      </c>
      <c r="D15" s="28" t="n">
        <v>1</v>
      </c>
      <c r="E15" s="29" t="n">
        <v>45.38</v>
      </c>
      <c r="F15" s="28" t="n">
        <f aca="false">ROUND(E15*D15,2)</f>
        <v>45.38</v>
      </c>
      <c r="G15" s="28" t="n">
        <f aca="false">D15*1</f>
        <v>1</v>
      </c>
      <c r="H15" s="30" t="n">
        <f aca="false">D15-G15</f>
        <v>0</v>
      </c>
      <c r="I15" s="30" t="n">
        <f aca="false">E15*H15</f>
        <v>0</v>
      </c>
      <c r="J15" s="35" t="s">
        <v>34</v>
      </c>
      <c r="K15" s="32" t="s">
        <v>21</v>
      </c>
    </row>
    <row r="16" customFormat="false" ht="34.5" hidden="false" customHeight="true" outlineLevel="0" collapsed="false">
      <c r="A16" s="26" t="s">
        <v>35</v>
      </c>
      <c r="B16" s="27" t="s">
        <v>36</v>
      </c>
      <c r="C16" s="26" t="s">
        <v>19</v>
      </c>
      <c r="D16" s="28" t="n">
        <v>3</v>
      </c>
      <c r="E16" s="29" t="n">
        <v>25.98</v>
      </c>
      <c r="F16" s="28" t="n">
        <f aca="false">ROUND(E16*D16,2)</f>
        <v>77.94</v>
      </c>
      <c r="G16" s="28" t="n">
        <f aca="false">D16*1</f>
        <v>3</v>
      </c>
      <c r="H16" s="30" t="n">
        <f aca="false">D16-G16</f>
        <v>0</v>
      </c>
      <c r="I16" s="30" t="n">
        <f aca="false">E16*H16</f>
        <v>0</v>
      </c>
      <c r="J16" s="35" t="s">
        <v>37</v>
      </c>
      <c r="K16" s="32" t="s">
        <v>21</v>
      </c>
    </row>
    <row r="17" customFormat="false" ht="26.25" hidden="false" customHeight="false" outlineLevel="0" collapsed="false">
      <c r="A17" s="26" t="s">
        <v>38</v>
      </c>
      <c r="B17" s="36" t="s">
        <v>39</v>
      </c>
      <c r="C17" s="26" t="s">
        <v>27</v>
      </c>
      <c r="D17" s="28" t="n">
        <v>1</v>
      </c>
      <c r="E17" s="29" t="n">
        <v>47.19</v>
      </c>
      <c r="F17" s="28" t="n">
        <f aca="false">ROUND(E17*D17,2)</f>
        <v>47.19</v>
      </c>
      <c r="G17" s="28" t="n">
        <f aca="false">D17*1</f>
        <v>1</v>
      </c>
      <c r="H17" s="30" t="n">
        <f aca="false">D17-G17</f>
        <v>0</v>
      </c>
      <c r="I17" s="30" t="n">
        <f aca="false">E17*H17</f>
        <v>0</v>
      </c>
      <c r="J17" s="35" t="n">
        <v>83878</v>
      </c>
      <c r="K17" s="32" t="s">
        <v>21</v>
      </c>
    </row>
    <row r="18" customFormat="false" ht="28.5" hidden="false" customHeight="true" outlineLevel="0" collapsed="false">
      <c r="A18" s="26" t="s">
        <v>40</v>
      </c>
      <c r="B18" s="39" t="s">
        <v>41</v>
      </c>
      <c r="C18" s="40" t="s">
        <v>42</v>
      </c>
      <c r="D18" s="28" t="n">
        <v>12</v>
      </c>
      <c r="E18" s="29" t="n">
        <v>541.67</v>
      </c>
      <c r="F18" s="28" t="n">
        <f aca="false">ROUND(E18*D18,2)</f>
        <v>6500.04</v>
      </c>
      <c r="G18" s="28" t="n">
        <f aca="false">D18*1</f>
        <v>12</v>
      </c>
      <c r="H18" s="30" t="n">
        <f aca="false">D18-G18</f>
        <v>0</v>
      </c>
      <c r="I18" s="30" t="n">
        <f aca="false">E18*H18</f>
        <v>0</v>
      </c>
      <c r="J18" s="35" t="s">
        <v>43</v>
      </c>
      <c r="K18" s="32" t="s">
        <v>44</v>
      </c>
    </row>
    <row r="19" customFormat="false" ht="15" hidden="false" customHeight="false" outlineLevel="0" collapsed="false">
      <c r="A19" s="37"/>
      <c r="B19" s="36"/>
      <c r="C19" s="37"/>
      <c r="D19" s="28"/>
      <c r="E19" s="41" t="s">
        <v>45</v>
      </c>
      <c r="F19" s="41" t="n">
        <f aca="false">SUM(F10:F18)</f>
        <v>11968.79</v>
      </c>
      <c r="G19" s="42"/>
      <c r="H19" s="42"/>
      <c r="I19" s="41" t="n">
        <f aca="false">SUM(I10:I18)</f>
        <v>0</v>
      </c>
      <c r="J19" s="43"/>
      <c r="K19" s="38"/>
    </row>
    <row r="20" customFormat="false" ht="15" hidden="false" customHeight="false" outlineLevel="0" collapsed="false">
      <c r="A20" s="44" t="n">
        <v>2</v>
      </c>
      <c r="B20" s="45" t="s">
        <v>46</v>
      </c>
      <c r="C20" s="46"/>
      <c r="D20" s="47"/>
      <c r="E20" s="47"/>
      <c r="F20" s="47"/>
      <c r="G20" s="47"/>
      <c r="H20" s="47"/>
      <c r="I20" s="47"/>
      <c r="J20" s="48"/>
      <c r="K20" s="49"/>
    </row>
    <row r="21" customFormat="false" ht="26.25" hidden="false" customHeight="false" outlineLevel="0" collapsed="false">
      <c r="A21" s="33" t="s">
        <v>47</v>
      </c>
      <c r="B21" s="36" t="s">
        <v>48</v>
      </c>
      <c r="C21" s="26" t="s">
        <v>49</v>
      </c>
      <c r="D21" s="28" t="n">
        <v>61.83</v>
      </c>
      <c r="E21" s="29" t="n">
        <v>67.56</v>
      </c>
      <c r="F21" s="28" t="n">
        <f aca="false">ROUND(E21*D21,2)</f>
        <v>4177.23</v>
      </c>
      <c r="G21" s="28" t="n">
        <f aca="false">D21*1</f>
        <v>61.83</v>
      </c>
      <c r="H21" s="30" t="n">
        <f aca="false">D21-G21</f>
        <v>0</v>
      </c>
      <c r="I21" s="30" t="n">
        <f aca="false">E21*H21</f>
        <v>0</v>
      </c>
      <c r="J21" s="35" t="n">
        <v>93358</v>
      </c>
      <c r="K21" s="32" t="s">
        <v>21</v>
      </c>
    </row>
    <row r="22" customFormat="false" ht="26.25" hidden="false" customHeight="false" outlineLevel="0" collapsed="false">
      <c r="A22" s="33" t="s">
        <v>50</v>
      </c>
      <c r="B22" s="36" t="s">
        <v>51</v>
      </c>
      <c r="C22" s="26" t="s">
        <v>49</v>
      </c>
      <c r="D22" s="28" t="n">
        <v>40.22</v>
      </c>
      <c r="E22" s="29" t="n">
        <v>51.24</v>
      </c>
      <c r="F22" s="28" t="n">
        <f aca="false">ROUND(E22*D22,2)</f>
        <v>2060.87</v>
      </c>
      <c r="G22" s="28" t="n">
        <f aca="false">D22*1</f>
        <v>40.22</v>
      </c>
      <c r="H22" s="30" t="n">
        <f aca="false">D22-G22</f>
        <v>0</v>
      </c>
      <c r="I22" s="30" t="n">
        <f aca="false">E22*H22</f>
        <v>0</v>
      </c>
      <c r="J22" s="35" t="s">
        <v>52</v>
      </c>
      <c r="K22" s="32" t="s">
        <v>21</v>
      </c>
    </row>
    <row r="23" customFormat="false" ht="26.25" hidden="false" customHeight="false" outlineLevel="0" collapsed="false">
      <c r="A23" s="33" t="s">
        <v>53</v>
      </c>
      <c r="B23" s="36" t="s">
        <v>54</v>
      </c>
      <c r="C23" s="26" t="s">
        <v>49</v>
      </c>
      <c r="D23" s="28" t="n">
        <v>31.82</v>
      </c>
      <c r="E23" s="29" t="n">
        <v>3.71</v>
      </c>
      <c r="F23" s="28" t="n">
        <f aca="false">ROUND(E23*D23,2)</f>
        <v>118.05</v>
      </c>
      <c r="G23" s="28" t="n">
        <f aca="false">D23*1</f>
        <v>31.82</v>
      </c>
      <c r="H23" s="30" t="n">
        <f aca="false">D23-G23</f>
        <v>0</v>
      </c>
      <c r="I23" s="30" t="n">
        <f aca="false">E23*H23</f>
        <v>0</v>
      </c>
      <c r="J23" s="35" t="n">
        <v>72898</v>
      </c>
      <c r="K23" s="32" t="s">
        <v>21</v>
      </c>
    </row>
    <row r="24" customFormat="false" ht="30" hidden="false" customHeight="true" outlineLevel="0" collapsed="false">
      <c r="A24" s="33" t="s">
        <v>55</v>
      </c>
      <c r="B24" s="27" t="s">
        <v>56</v>
      </c>
      <c r="C24" s="26" t="s">
        <v>49</v>
      </c>
      <c r="D24" s="28" t="n">
        <v>31.82</v>
      </c>
      <c r="E24" s="29" t="n">
        <v>5.46</v>
      </c>
      <c r="F24" s="28" t="n">
        <f aca="false">ROUND(E24*D24,2)</f>
        <v>173.74</v>
      </c>
      <c r="G24" s="28" t="n">
        <f aca="false">D24*1</f>
        <v>31.82</v>
      </c>
      <c r="H24" s="30" t="n">
        <f aca="false">D24-G24</f>
        <v>0</v>
      </c>
      <c r="I24" s="30" t="n">
        <f aca="false">E24*H24</f>
        <v>0</v>
      </c>
      <c r="J24" s="35" t="n">
        <v>72900</v>
      </c>
      <c r="K24" s="32" t="s">
        <v>21</v>
      </c>
    </row>
    <row r="25" customFormat="false" ht="15" hidden="false" customHeight="false" outlineLevel="0" collapsed="false">
      <c r="A25" s="50"/>
      <c r="B25" s="36"/>
      <c r="C25" s="37"/>
      <c r="D25" s="28"/>
      <c r="E25" s="41"/>
      <c r="F25" s="41" t="n">
        <f aca="false">SUM(F21:F24)</f>
        <v>6529.89</v>
      </c>
      <c r="G25" s="41"/>
      <c r="H25" s="41"/>
      <c r="I25" s="41" t="n">
        <f aca="false">SUM(I16:I24)</f>
        <v>0</v>
      </c>
      <c r="J25" s="35"/>
      <c r="K25" s="38"/>
    </row>
    <row r="26" customFormat="false" ht="15" hidden="false" customHeight="false" outlineLevel="0" collapsed="false">
      <c r="A26" s="44" t="n">
        <v>3</v>
      </c>
      <c r="B26" s="45" t="s">
        <v>57</v>
      </c>
      <c r="C26" s="46"/>
      <c r="D26" s="47"/>
      <c r="E26" s="47"/>
      <c r="F26" s="47"/>
      <c r="G26" s="47"/>
      <c r="H26" s="47"/>
      <c r="I26" s="47"/>
      <c r="J26" s="48"/>
      <c r="K26" s="49"/>
    </row>
    <row r="27" customFormat="false" ht="15" hidden="false" customHeight="false" outlineLevel="0" collapsed="false">
      <c r="A27" s="26" t="s">
        <v>58</v>
      </c>
      <c r="B27" s="36" t="s">
        <v>59</v>
      </c>
      <c r="C27" s="26" t="s">
        <v>19</v>
      </c>
      <c r="D27" s="28" t="n">
        <v>286.94</v>
      </c>
      <c r="E27" s="29" t="n">
        <v>92.03</v>
      </c>
      <c r="F27" s="28" t="n">
        <f aca="false">ROUND(E27*D27,2)</f>
        <v>26407.09</v>
      </c>
      <c r="G27" s="28"/>
      <c r="H27" s="30" t="n">
        <f aca="false">D27-G27</f>
        <v>286.94</v>
      </c>
      <c r="I27" s="30" t="n">
        <f aca="false">E27*H27</f>
        <v>26407.0882</v>
      </c>
      <c r="J27" s="35" t="s">
        <v>60</v>
      </c>
      <c r="K27" s="38" t="s">
        <v>44</v>
      </c>
    </row>
    <row r="28" customFormat="false" ht="30" hidden="false" customHeight="true" outlineLevel="0" collapsed="false">
      <c r="A28" s="26" t="s">
        <v>61</v>
      </c>
      <c r="B28" s="27" t="s">
        <v>62</v>
      </c>
      <c r="C28" s="26" t="s">
        <v>19</v>
      </c>
      <c r="D28" s="28" t="n">
        <v>286.94</v>
      </c>
      <c r="E28" s="29" t="n">
        <v>42.59</v>
      </c>
      <c r="F28" s="28" t="n">
        <f aca="false">ROUND(E28*D28,2)</f>
        <v>12220.77</v>
      </c>
      <c r="G28" s="28"/>
      <c r="H28" s="30" t="n">
        <f aca="false">D28-G28</f>
        <v>286.94</v>
      </c>
      <c r="I28" s="30" t="n">
        <f aca="false">E28*H28</f>
        <v>12220.7746</v>
      </c>
      <c r="J28" s="35" t="n">
        <v>94440</v>
      </c>
      <c r="K28" s="32" t="s">
        <v>21</v>
      </c>
    </row>
    <row r="29" customFormat="false" ht="15" hidden="false" customHeight="false" outlineLevel="0" collapsed="false">
      <c r="A29" s="26" t="s">
        <v>63</v>
      </c>
      <c r="B29" s="36" t="s">
        <v>64</v>
      </c>
      <c r="C29" s="26" t="s">
        <v>19</v>
      </c>
      <c r="D29" s="28" t="n">
        <v>29.83</v>
      </c>
      <c r="E29" s="29" t="n">
        <v>221.71</v>
      </c>
      <c r="F29" s="28" t="n">
        <f aca="false">ROUND(E29*D29,2)</f>
        <v>6613.61</v>
      </c>
      <c r="G29" s="28"/>
      <c r="H29" s="30" t="n">
        <f aca="false">D29-G29</f>
        <v>29.83</v>
      </c>
      <c r="I29" s="30" t="n">
        <f aca="false">E29*H29</f>
        <v>6613.6093</v>
      </c>
      <c r="J29" s="35" t="s">
        <v>65</v>
      </c>
      <c r="K29" s="38" t="s">
        <v>66</v>
      </c>
    </row>
    <row r="30" customFormat="false" ht="26.25" hidden="false" customHeight="false" outlineLevel="0" collapsed="false">
      <c r="A30" s="26"/>
      <c r="B30" s="36" t="s">
        <v>67</v>
      </c>
      <c r="C30" s="26" t="s">
        <v>19</v>
      </c>
      <c r="D30" s="28" t="n">
        <v>29.83</v>
      </c>
      <c r="E30" s="29" t="n">
        <v>63.18</v>
      </c>
      <c r="F30" s="28" t="n">
        <f aca="false">ROUND(E30*D30,2)</f>
        <v>1884.66</v>
      </c>
      <c r="G30" s="28"/>
      <c r="H30" s="30" t="n">
        <f aca="false">D30-G30</f>
        <v>29.83</v>
      </c>
      <c r="I30" s="30" t="n">
        <f aca="false">E30*H30</f>
        <v>1884.6594</v>
      </c>
      <c r="J30" s="35" t="n">
        <v>72110</v>
      </c>
      <c r="K30" s="32" t="s">
        <v>21</v>
      </c>
    </row>
    <row r="31" customFormat="false" ht="29.25" hidden="false" customHeight="true" outlineLevel="0" collapsed="false">
      <c r="A31" s="26" t="s">
        <v>68</v>
      </c>
      <c r="B31" s="27" t="s">
        <v>69</v>
      </c>
      <c r="C31" s="26" t="s">
        <v>70</v>
      </c>
      <c r="D31" s="28" t="n">
        <v>26.83</v>
      </c>
      <c r="E31" s="29" t="n">
        <v>25.06</v>
      </c>
      <c r="F31" s="28" t="n">
        <f aca="false">ROUND(E31*D31,2)</f>
        <v>672.36</v>
      </c>
      <c r="G31" s="28"/>
      <c r="H31" s="30" t="n">
        <f aca="false">D31-G31</f>
        <v>26.83</v>
      </c>
      <c r="I31" s="30" t="n">
        <f aca="false">E31*H31</f>
        <v>672.3598</v>
      </c>
      <c r="J31" s="35" t="n">
        <v>94219</v>
      </c>
      <c r="K31" s="32" t="s">
        <v>21</v>
      </c>
    </row>
    <row r="32" customFormat="false" ht="26.25" hidden="false" customHeight="false" outlineLevel="0" collapsed="false">
      <c r="A32" s="26" t="s">
        <v>71</v>
      </c>
      <c r="B32" s="51" t="s">
        <v>72</v>
      </c>
      <c r="C32" s="26" t="s">
        <v>70</v>
      </c>
      <c r="D32" s="28" t="n">
        <v>59.88</v>
      </c>
      <c r="E32" s="29" t="n">
        <v>52.36</v>
      </c>
      <c r="F32" s="28" t="n">
        <f aca="false">ROUND(E32*D32,2)</f>
        <v>3135.32</v>
      </c>
      <c r="G32" s="28"/>
      <c r="H32" s="30" t="n">
        <f aca="false">D32-G32</f>
        <v>59.88</v>
      </c>
      <c r="I32" s="30" t="n">
        <f aca="false">E32*H32</f>
        <v>3135.3168</v>
      </c>
      <c r="J32" s="35" t="n">
        <v>94228</v>
      </c>
      <c r="K32" s="32" t="s">
        <v>21</v>
      </c>
    </row>
    <row r="33" customFormat="false" ht="26.25" hidden="false" customHeight="false" outlineLevel="0" collapsed="false">
      <c r="A33" s="26" t="s">
        <v>73</v>
      </c>
      <c r="B33" s="51" t="s">
        <v>74</v>
      </c>
      <c r="C33" s="26" t="s">
        <v>70</v>
      </c>
      <c r="D33" s="28" t="n">
        <v>298.1</v>
      </c>
      <c r="E33" s="29" t="n">
        <v>34.54</v>
      </c>
      <c r="F33" s="28" t="n">
        <f aca="false">ROUND(E33*D33,2)</f>
        <v>10296.37</v>
      </c>
      <c r="G33" s="28"/>
      <c r="H33" s="30" t="n">
        <f aca="false">D33-G33</f>
        <v>298.1</v>
      </c>
      <c r="I33" s="30" t="n">
        <f aca="false">E33*H33</f>
        <v>10296.374</v>
      </c>
      <c r="J33" s="35" t="n">
        <v>94227</v>
      </c>
      <c r="K33" s="32" t="s">
        <v>21</v>
      </c>
    </row>
    <row r="34" customFormat="false" ht="15" hidden="false" customHeight="false" outlineLevel="0" collapsed="false">
      <c r="A34" s="26"/>
      <c r="B34" s="51"/>
      <c r="C34" s="26"/>
      <c r="D34" s="28"/>
      <c r="E34" s="41" t="s">
        <v>45</v>
      </c>
      <c r="F34" s="41" t="n">
        <f aca="false">SUM(F27:F33)</f>
        <v>61230.18</v>
      </c>
      <c r="G34" s="41"/>
      <c r="H34" s="41"/>
      <c r="I34" s="41" t="n">
        <f aca="false">SUM(I24:I33)</f>
        <v>61230.1821</v>
      </c>
      <c r="J34" s="35"/>
      <c r="K34" s="38"/>
    </row>
    <row r="35" customFormat="false" ht="15" hidden="false" customHeight="false" outlineLevel="0" collapsed="false">
      <c r="A35" s="44" t="n">
        <v>4</v>
      </c>
      <c r="B35" s="45" t="s">
        <v>75</v>
      </c>
      <c r="C35" s="46"/>
      <c r="D35" s="47"/>
      <c r="E35" s="47"/>
      <c r="F35" s="47"/>
      <c r="G35" s="47"/>
      <c r="H35" s="47"/>
      <c r="I35" s="47"/>
      <c r="J35" s="48"/>
      <c r="K35" s="49"/>
    </row>
    <row r="36" customFormat="false" ht="15" hidden="false" customHeight="false" outlineLevel="0" collapsed="false">
      <c r="A36" s="37"/>
      <c r="B36" s="52" t="s">
        <v>76</v>
      </c>
      <c r="C36" s="37"/>
      <c r="D36" s="28"/>
      <c r="E36" s="28"/>
      <c r="F36" s="28"/>
      <c r="G36" s="28"/>
      <c r="H36" s="28"/>
      <c r="I36" s="28"/>
      <c r="J36" s="43"/>
      <c r="K36" s="53"/>
    </row>
    <row r="37" customFormat="false" ht="27" hidden="false" customHeight="true" outlineLevel="0" collapsed="false">
      <c r="A37" s="33" t="s">
        <v>77</v>
      </c>
      <c r="B37" s="27" t="s">
        <v>78</v>
      </c>
      <c r="C37" s="26" t="s">
        <v>70</v>
      </c>
      <c r="D37" s="28" t="n">
        <v>208</v>
      </c>
      <c r="E37" s="29" t="n">
        <v>48.59</v>
      </c>
      <c r="F37" s="28" t="n">
        <f aca="false">ROUND(E37*D37,2)</f>
        <v>10106.72</v>
      </c>
      <c r="G37" s="28" t="n">
        <f aca="false">D37*1</f>
        <v>208</v>
      </c>
      <c r="H37" s="30" t="n">
        <f aca="false">D37-G37</f>
        <v>0</v>
      </c>
      <c r="I37" s="30" t="n">
        <f aca="false">E37*H37</f>
        <v>0</v>
      </c>
      <c r="J37" s="35" t="s">
        <v>79</v>
      </c>
      <c r="K37" s="32" t="s">
        <v>21</v>
      </c>
    </row>
    <row r="38" customFormat="false" ht="30" hidden="false" customHeight="true" outlineLevel="0" collapsed="false">
      <c r="A38" s="33" t="s">
        <v>80</v>
      </c>
      <c r="B38" s="27" t="s">
        <v>81</v>
      </c>
      <c r="C38" s="26" t="s">
        <v>82</v>
      </c>
      <c r="D38" s="28" t="n">
        <v>104</v>
      </c>
      <c r="E38" s="29" t="n">
        <v>7.9</v>
      </c>
      <c r="F38" s="28" t="n">
        <f aca="false">ROUND(E38*D38,2)</f>
        <v>821.6</v>
      </c>
      <c r="G38" s="28" t="n">
        <f aca="false">D38*1</f>
        <v>104</v>
      </c>
      <c r="H38" s="30" t="n">
        <f aca="false">D38-G38</f>
        <v>0</v>
      </c>
      <c r="I38" s="30" t="n">
        <f aca="false">E38*H38</f>
        <v>0</v>
      </c>
      <c r="J38" s="35" t="n">
        <v>92919</v>
      </c>
      <c r="K38" s="32" t="s">
        <v>21</v>
      </c>
    </row>
    <row r="39" customFormat="false" ht="15" hidden="false" customHeight="false" outlineLevel="0" collapsed="false">
      <c r="A39" s="33" t="s">
        <v>83</v>
      </c>
      <c r="B39" s="51" t="s">
        <v>84</v>
      </c>
      <c r="C39" s="26" t="s">
        <v>49</v>
      </c>
      <c r="D39" s="28" t="n">
        <v>1.38</v>
      </c>
      <c r="E39" s="29" t="n">
        <v>99.56</v>
      </c>
      <c r="F39" s="28" t="n">
        <f aca="false">ROUND(E39*D39,2)</f>
        <v>137.39</v>
      </c>
      <c r="G39" s="28" t="n">
        <f aca="false">D39*1</f>
        <v>1.38</v>
      </c>
      <c r="H39" s="30" t="n">
        <f aca="false">D39-G39</f>
        <v>0</v>
      </c>
      <c r="I39" s="30" t="n">
        <f aca="false">E39*H39</f>
        <v>0</v>
      </c>
      <c r="J39" s="35" t="s">
        <v>85</v>
      </c>
      <c r="K39" s="38" t="s">
        <v>44</v>
      </c>
    </row>
    <row r="40" customFormat="false" ht="26.25" hidden="false" customHeight="false" outlineLevel="0" collapsed="false">
      <c r="A40" s="33" t="s">
        <v>86</v>
      </c>
      <c r="B40" s="51" t="s">
        <v>87</v>
      </c>
      <c r="C40" s="26" t="s">
        <v>19</v>
      </c>
      <c r="D40" s="28" t="n">
        <v>218.32</v>
      </c>
      <c r="E40" s="29" t="n">
        <v>52.35</v>
      </c>
      <c r="F40" s="28" t="n">
        <f aca="false">ROUND(E40*D40,2)</f>
        <v>11429.05</v>
      </c>
      <c r="G40" s="28" t="n">
        <f aca="false">D40*1</f>
        <v>218.32</v>
      </c>
      <c r="H40" s="30" t="n">
        <f aca="false">D40-G40</f>
        <v>0</v>
      </c>
      <c r="I40" s="30" t="n">
        <f aca="false">E40*H40</f>
        <v>0</v>
      </c>
      <c r="J40" s="35" t="n">
        <v>5970</v>
      </c>
      <c r="K40" s="32" t="s">
        <v>21</v>
      </c>
    </row>
    <row r="41" customFormat="false" ht="26.25" hidden="false" customHeight="true" outlineLevel="0" collapsed="false">
      <c r="A41" s="33" t="s">
        <v>88</v>
      </c>
      <c r="B41" s="27" t="s">
        <v>89</v>
      </c>
      <c r="C41" s="26" t="s">
        <v>82</v>
      </c>
      <c r="D41" s="28" t="n">
        <v>903.48</v>
      </c>
      <c r="E41" s="29" t="n">
        <v>6.75</v>
      </c>
      <c r="F41" s="28" t="n">
        <f aca="false">ROUND(E41*D41,2)</f>
        <v>6098.49</v>
      </c>
      <c r="G41" s="28" t="n">
        <f aca="false">D41*1</f>
        <v>903.48</v>
      </c>
      <c r="H41" s="30" t="n">
        <f aca="false">D41-G41</f>
        <v>0</v>
      </c>
      <c r="I41" s="30" t="n">
        <f aca="false">E41*H41</f>
        <v>0</v>
      </c>
      <c r="J41" s="35" t="n">
        <v>92779</v>
      </c>
      <c r="K41" s="32" t="s">
        <v>21</v>
      </c>
    </row>
    <row r="42" customFormat="false" ht="27.75" hidden="false" customHeight="true" outlineLevel="0" collapsed="false">
      <c r="A42" s="33" t="s">
        <v>90</v>
      </c>
      <c r="B42" s="27" t="s">
        <v>91</v>
      </c>
      <c r="C42" s="26" t="s">
        <v>82</v>
      </c>
      <c r="D42" s="28" t="n">
        <v>369.03</v>
      </c>
      <c r="E42" s="29" t="n">
        <v>12.91</v>
      </c>
      <c r="F42" s="28" t="n">
        <f aca="false">ROUND(E42*D42,2)</f>
        <v>4764.18</v>
      </c>
      <c r="G42" s="28" t="n">
        <f aca="false">D42*1</f>
        <v>369.03</v>
      </c>
      <c r="H42" s="30" t="n">
        <f aca="false">D42-G42</f>
        <v>0</v>
      </c>
      <c r="I42" s="30" t="n">
        <f aca="false">E42*H42</f>
        <v>0</v>
      </c>
      <c r="J42" s="35" t="n">
        <v>92775</v>
      </c>
      <c r="K42" s="32" t="s">
        <v>21</v>
      </c>
    </row>
    <row r="43" customFormat="false" ht="27.75" hidden="false" customHeight="true" outlineLevel="0" collapsed="false">
      <c r="A43" s="33" t="s">
        <v>92</v>
      </c>
      <c r="B43" s="27" t="s">
        <v>93</v>
      </c>
      <c r="C43" s="26" t="s">
        <v>49</v>
      </c>
      <c r="D43" s="28" t="n">
        <v>20.23</v>
      </c>
      <c r="E43" s="29" t="n">
        <v>361.36</v>
      </c>
      <c r="F43" s="28" t="n">
        <f aca="false">ROUND(E43*D43,2)</f>
        <v>7310.31</v>
      </c>
      <c r="G43" s="28" t="n">
        <f aca="false">D43*1</f>
        <v>20.23</v>
      </c>
      <c r="H43" s="30" t="n">
        <f aca="false">D43-G43</f>
        <v>0</v>
      </c>
      <c r="I43" s="30" t="n">
        <f aca="false">E43*H43</f>
        <v>0</v>
      </c>
      <c r="J43" s="35" t="n">
        <v>92727</v>
      </c>
      <c r="K43" s="32" t="s">
        <v>21</v>
      </c>
    </row>
    <row r="44" customFormat="false" ht="15" hidden="false" customHeight="false" outlineLevel="0" collapsed="false">
      <c r="A44" s="50"/>
      <c r="B44" s="52" t="s">
        <v>94</v>
      </c>
      <c r="C44" s="37"/>
      <c r="D44" s="43"/>
      <c r="E44" s="54"/>
      <c r="F44" s="28"/>
      <c r="G44" s="28"/>
      <c r="H44" s="30"/>
      <c r="I44" s="30"/>
      <c r="J44" s="35"/>
      <c r="K44" s="38"/>
    </row>
    <row r="45" customFormat="false" ht="24.75" hidden="false" customHeight="true" outlineLevel="0" collapsed="false">
      <c r="A45" s="33" t="s">
        <v>95</v>
      </c>
      <c r="B45" s="27" t="s">
        <v>96</v>
      </c>
      <c r="C45" s="37"/>
      <c r="D45" s="43"/>
      <c r="E45" s="54"/>
      <c r="F45" s="28"/>
      <c r="G45" s="28"/>
      <c r="H45" s="30"/>
      <c r="I45" s="30"/>
      <c r="J45" s="35"/>
      <c r="K45" s="38"/>
    </row>
    <row r="46" customFormat="false" ht="30" hidden="false" customHeight="true" outlineLevel="0" collapsed="false">
      <c r="A46" s="50"/>
      <c r="B46" s="27" t="s">
        <v>97</v>
      </c>
      <c r="C46" s="26" t="s">
        <v>19</v>
      </c>
      <c r="D46" s="28" t="n">
        <v>317.39</v>
      </c>
      <c r="E46" s="29" t="n">
        <v>53.43</v>
      </c>
      <c r="F46" s="28" t="n">
        <f aca="false">ROUND(E46*D46,2)</f>
        <v>16958.15</v>
      </c>
      <c r="G46" s="28" t="n">
        <f aca="false">D46*0.75</f>
        <v>238.0425</v>
      </c>
      <c r="H46" s="30" t="n">
        <f aca="false">D46-G46</f>
        <v>79.3475</v>
      </c>
      <c r="I46" s="30" t="n">
        <f aca="false">E46*H46</f>
        <v>4239.536925</v>
      </c>
      <c r="J46" s="35" t="n">
        <v>92419</v>
      </c>
      <c r="K46" s="32" t="s">
        <v>21</v>
      </c>
    </row>
    <row r="47" customFormat="false" ht="27.75" hidden="false" customHeight="true" outlineLevel="0" collapsed="false">
      <c r="A47" s="33" t="s">
        <v>98</v>
      </c>
      <c r="B47" s="27" t="s">
        <v>99</v>
      </c>
      <c r="C47" s="26" t="s">
        <v>82</v>
      </c>
      <c r="D47" s="28" t="n">
        <v>1454.95</v>
      </c>
      <c r="E47" s="29" t="n">
        <v>11.34</v>
      </c>
      <c r="F47" s="28" t="n">
        <f aca="false">ROUND(E47*D47,2)</f>
        <v>16499.13</v>
      </c>
      <c r="G47" s="28" t="n">
        <f aca="false">D47*0.8</f>
        <v>1163.96</v>
      </c>
      <c r="H47" s="30" t="n">
        <f aca="false">D47-G47</f>
        <v>290.99</v>
      </c>
      <c r="I47" s="30" t="n">
        <f aca="false">E47*H47</f>
        <v>3299.8266</v>
      </c>
      <c r="J47" s="35" t="n">
        <v>96544</v>
      </c>
      <c r="K47" s="32" t="s">
        <v>21</v>
      </c>
    </row>
    <row r="48" customFormat="false" ht="28.5" hidden="false" customHeight="true" outlineLevel="0" collapsed="false">
      <c r="A48" s="33" t="s">
        <v>100</v>
      </c>
      <c r="B48" s="27" t="s">
        <v>101</v>
      </c>
      <c r="C48" s="26" t="s">
        <v>82</v>
      </c>
      <c r="D48" s="28" t="n">
        <v>594.28</v>
      </c>
      <c r="E48" s="29" t="n">
        <v>12.85</v>
      </c>
      <c r="F48" s="28" t="n">
        <f aca="false">ROUND(E48*D48,2)</f>
        <v>7636.5</v>
      </c>
      <c r="G48" s="28" t="n">
        <f aca="false">D48*0.8</f>
        <v>475.424</v>
      </c>
      <c r="H48" s="30" t="n">
        <f aca="false">D48-G48</f>
        <v>118.856</v>
      </c>
      <c r="I48" s="30" t="n">
        <f aca="false">E48*H48</f>
        <v>1527.2996</v>
      </c>
      <c r="J48" s="35" t="n">
        <v>96543</v>
      </c>
      <c r="K48" s="32" t="s">
        <v>21</v>
      </c>
    </row>
    <row r="49" customFormat="false" ht="26.25" hidden="false" customHeight="false" outlineLevel="0" collapsed="false">
      <c r="A49" s="33" t="s">
        <v>102</v>
      </c>
      <c r="B49" s="27" t="s">
        <v>93</v>
      </c>
      <c r="C49" s="26" t="s">
        <v>49</v>
      </c>
      <c r="D49" s="28" t="n">
        <v>18.78</v>
      </c>
      <c r="E49" s="29" t="n">
        <v>419.85</v>
      </c>
      <c r="F49" s="28" t="n">
        <f aca="false">ROUND(E49*D49,2)</f>
        <v>7884.78</v>
      </c>
      <c r="G49" s="28" t="n">
        <f aca="false">D49*0.75</f>
        <v>14.085</v>
      </c>
      <c r="H49" s="30" t="n">
        <f aca="false">D49-G49</f>
        <v>4.695</v>
      </c>
      <c r="I49" s="30" t="n">
        <f aca="false">E49*H49</f>
        <v>1971.19575</v>
      </c>
      <c r="J49" s="35" t="n">
        <v>92718</v>
      </c>
      <c r="K49" s="32" t="s">
        <v>21</v>
      </c>
    </row>
    <row r="50" customFormat="false" ht="27.75" hidden="false" customHeight="true" outlineLevel="0" collapsed="false">
      <c r="A50" s="33" t="s">
        <v>103</v>
      </c>
      <c r="B50" s="27" t="s">
        <v>104</v>
      </c>
      <c r="C50" s="26" t="s">
        <v>19</v>
      </c>
      <c r="D50" s="28" t="n">
        <v>303.42</v>
      </c>
      <c r="E50" s="29" t="n">
        <v>93.53</v>
      </c>
      <c r="F50" s="28" t="n">
        <f aca="false">ROUND(E50*D50,2)</f>
        <v>28378.87</v>
      </c>
      <c r="G50" s="28"/>
      <c r="H50" s="30" t="n">
        <f aca="false">D50-G50</f>
        <v>303.42</v>
      </c>
      <c r="I50" s="30" t="n">
        <f aca="false">E50*H50</f>
        <v>28378.8726</v>
      </c>
      <c r="J50" s="35" t="s">
        <v>105</v>
      </c>
      <c r="K50" s="38" t="s">
        <v>44</v>
      </c>
    </row>
    <row r="51" customFormat="false" ht="36.75" hidden="false" customHeight="false" outlineLevel="0" collapsed="false">
      <c r="A51" s="33" t="s">
        <v>106</v>
      </c>
      <c r="B51" s="27" t="s">
        <v>107</v>
      </c>
      <c r="C51" s="26" t="s">
        <v>70</v>
      </c>
      <c r="D51" s="28" t="n">
        <v>152.2</v>
      </c>
      <c r="E51" s="29" t="n">
        <v>23.19</v>
      </c>
      <c r="F51" s="28" t="n">
        <f aca="false">ROUND(E51*D51,2)</f>
        <v>3529.52</v>
      </c>
      <c r="G51" s="28" t="n">
        <f aca="false">D51*1</f>
        <v>152.2</v>
      </c>
      <c r="H51" s="30" t="n">
        <f aca="false">D51-G51</f>
        <v>0</v>
      </c>
      <c r="I51" s="30" t="n">
        <f aca="false">E51*H51</f>
        <v>0</v>
      </c>
      <c r="J51" s="35" t="n">
        <v>93195</v>
      </c>
      <c r="K51" s="32" t="s">
        <v>21</v>
      </c>
    </row>
    <row r="52" customFormat="false" ht="15" hidden="false" customHeight="false" outlineLevel="0" collapsed="false">
      <c r="A52" s="37"/>
      <c r="B52" s="37"/>
      <c r="C52" s="37"/>
      <c r="D52" s="43"/>
      <c r="E52" s="41" t="s">
        <v>45</v>
      </c>
      <c r="F52" s="41" t="n">
        <f aca="false">SUM(F37:F51)</f>
        <v>121554.69</v>
      </c>
      <c r="G52" s="41"/>
      <c r="H52" s="41"/>
      <c r="I52" s="41" t="n">
        <f aca="false">SUM(I37:I51)</f>
        <v>39416.731475</v>
      </c>
      <c r="J52" s="43"/>
      <c r="K52" s="38"/>
    </row>
    <row r="53" customFormat="false" ht="24.75" hidden="false" customHeight="true" outlineLevel="0" collapsed="false">
      <c r="A53" s="44" t="n">
        <v>5</v>
      </c>
      <c r="B53" s="45" t="s">
        <v>108</v>
      </c>
      <c r="C53" s="46"/>
      <c r="D53" s="47"/>
      <c r="E53" s="47"/>
      <c r="F53" s="47"/>
      <c r="G53" s="47"/>
      <c r="H53" s="47"/>
      <c r="I53" s="47"/>
      <c r="J53" s="48"/>
      <c r="K53" s="49"/>
    </row>
    <row r="54" customFormat="false" ht="24.75" hidden="false" customHeight="false" outlineLevel="0" collapsed="false">
      <c r="A54" s="26" t="s">
        <v>109</v>
      </c>
      <c r="B54" s="27" t="s">
        <v>110</v>
      </c>
      <c r="C54" s="26" t="s">
        <v>19</v>
      </c>
      <c r="D54" s="28" t="n">
        <v>790.91</v>
      </c>
      <c r="E54" s="29" t="n">
        <v>47.13</v>
      </c>
      <c r="F54" s="28" t="n">
        <f aca="false">ROUND(E54*D54,2)</f>
        <v>37275.59</v>
      </c>
      <c r="G54" s="28" t="n">
        <f aca="false">D54*1</f>
        <v>790.91</v>
      </c>
      <c r="H54" s="30" t="n">
        <f aca="false">D54-G54</f>
        <v>0</v>
      </c>
      <c r="I54" s="30" t="n">
        <f aca="false">E54*H54</f>
        <v>0</v>
      </c>
      <c r="J54" s="35" t="s">
        <v>111</v>
      </c>
      <c r="K54" s="38" t="s">
        <v>44</v>
      </c>
    </row>
    <row r="55" customFormat="false" ht="15" hidden="false" customHeight="false" outlineLevel="0" collapsed="false">
      <c r="A55" s="37"/>
      <c r="B55" s="52"/>
      <c r="C55" s="37"/>
      <c r="D55" s="43"/>
      <c r="E55" s="41" t="s">
        <v>45</v>
      </c>
      <c r="F55" s="41" t="n">
        <f aca="false">SUM(F54)</f>
        <v>37275.59</v>
      </c>
      <c r="G55" s="41"/>
      <c r="H55" s="41"/>
      <c r="I55" s="41" t="n">
        <f aca="false">SUM(I54)</f>
        <v>0</v>
      </c>
      <c r="J55" s="43"/>
      <c r="K55" s="53"/>
    </row>
    <row r="56" customFormat="false" ht="15" hidden="false" customHeight="false" outlineLevel="0" collapsed="false">
      <c r="A56" s="44" t="n">
        <v>6</v>
      </c>
      <c r="B56" s="45" t="s">
        <v>112</v>
      </c>
      <c r="C56" s="46"/>
      <c r="D56" s="47"/>
      <c r="E56" s="47"/>
      <c r="F56" s="47"/>
      <c r="G56" s="47"/>
      <c r="H56" s="47"/>
      <c r="I56" s="47"/>
      <c r="J56" s="48"/>
      <c r="K56" s="49"/>
    </row>
    <row r="57" customFormat="false" ht="26.25" hidden="false" customHeight="false" outlineLevel="0" collapsed="false">
      <c r="A57" s="26" t="s">
        <v>113</v>
      </c>
      <c r="B57" s="51" t="s">
        <v>114</v>
      </c>
      <c r="C57" s="26" t="s">
        <v>19</v>
      </c>
      <c r="D57" s="28" t="n">
        <v>194.49</v>
      </c>
      <c r="E57" s="29" t="n">
        <v>9.41</v>
      </c>
      <c r="F57" s="28" t="n">
        <f aca="false">ROUND(E57*D57,2)</f>
        <v>1830.15</v>
      </c>
      <c r="G57" s="28" t="n">
        <f aca="false">D57*1</f>
        <v>194.49</v>
      </c>
      <c r="H57" s="30" t="n">
        <f aca="false">D57-G57</f>
        <v>0</v>
      </c>
      <c r="I57" s="30" t="n">
        <f aca="false">E57*H57</f>
        <v>0</v>
      </c>
      <c r="J57" s="35" t="s">
        <v>115</v>
      </c>
      <c r="K57" s="32" t="s">
        <v>21</v>
      </c>
    </row>
    <row r="58" customFormat="false" ht="26.25" hidden="false" customHeight="false" outlineLevel="0" collapsed="false">
      <c r="A58" s="26" t="s">
        <v>116</v>
      </c>
      <c r="B58" s="51" t="s">
        <v>117</v>
      </c>
      <c r="C58" s="26" t="s">
        <v>19</v>
      </c>
      <c r="D58" s="28" t="n">
        <v>1.6</v>
      </c>
      <c r="E58" s="29" t="n">
        <v>80.82</v>
      </c>
      <c r="F58" s="28" t="n">
        <f aca="false">ROUND(E58*D58,2)</f>
        <v>129.31</v>
      </c>
      <c r="G58" s="28"/>
      <c r="H58" s="30" t="n">
        <f aca="false">D58-G58</f>
        <v>1.6</v>
      </c>
      <c r="I58" s="30" t="n">
        <f aca="false">E58*H58</f>
        <v>129.312</v>
      </c>
      <c r="J58" s="35" t="n">
        <v>83738</v>
      </c>
      <c r="K58" s="32" t="s">
        <v>21</v>
      </c>
    </row>
    <row r="59" customFormat="false" ht="37.5" hidden="false" customHeight="true" outlineLevel="0" collapsed="false">
      <c r="A59" s="26" t="s">
        <v>118</v>
      </c>
      <c r="B59" s="27" t="s">
        <v>119</v>
      </c>
      <c r="C59" s="26" t="s">
        <v>19</v>
      </c>
      <c r="D59" s="28" t="n">
        <v>1.6</v>
      </c>
      <c r="E59" s="29" t="n">
        <v>42.2</v>
      </c>
      <c r="F59" s="28" t="n">
        <f aca="false">ROUND(E59*D59,2)</f>
        <v>67.52</v>
      </c>
      <c r="G59" s="28"/>
      <c r="H59" s="30" t="n">
        <f aca="false">D59-G59</f>
        <v>1.6</v>
      </c>
      <c r="I59" s="30" t="n">
        <f aca="false">E59*H59</f>
        <v>67.52</v>
      </c>
      <c r="J59" s="35" t="n">
        <v>83731</v>
      </c>
      <c r="K59" s="32" t="s">
        <v>21</v>
      </c>
    </row>
    <row r="60" customFormat="false" ht="15" hidden="false" customHeight="false" outlineLevel="0" collapsed="false">
      <c r="A60" s="37"/>
      <c r="B60" s="37"/>
      <c r="C60" s="37"/>
      <c r="D60" s="43"/>
      <c r="E60" s="41" t="s">
        <v>45</v>
      </c>
      <c r="F60" s="41" t="n">
        <f aca="false">SUM(F57:F59)</f>
        <v>2026.98</v>
      </c>
      <c r="G60" s="41"/>
      <c r="H60" s="41"/>
      <c r="I60" s="41" t="n">
        <f aca="false">SUM(I57:I59)</f>
        <v>196.832</v>
      </c>
      <c r="J60" s="35"/>
      <c r="K60" s="38"/>
    </row>
    <row r="61" customFormat="false" ht="15" hidden="false" customHeight="false" outlineLevel="0" collapsed="false">
      <c r="A61" s="44" t="n">
        <v>7</v>
      </c>
      <c r="B61" s="45" t="s">
        <v>120</v>
      </c>
      <c r="C61" s="46"/>
      <c r="D61" s="47"/>
      <c r="E61" s="47"/>
      <c r="F61" s="47"/>
      <c r="G61" s="47"/>
      <c r="H61" s="47"/>
      <c r="I61" s="47"/>
      <c r="J61" s="48"/>
      <c r="K61" s="49"/>
    </row>
    <row r="62" customFormat="false" ht="15" hidden="false" customHeight="false" outlineLevel="0" collapsed="false">
      <c r="A62" s="37"/>
      <c r="B62" s="52" t="s">
        <v>121</v>
      </c>
      <c r="C62" s="37"/>
      <c r="D62" s="43"/>
      <c r="E62" s="43"/>
      <c r="F62" s="28"/>
      <c r="G62" s="28"/>
      <c r="H62" s="28"/>
      <c r="I62" s="28"/>
      <c r="J62" s="43"/>
      <c r="K62" s="53"/>
    </row>
    <row r="63" customFormat="false" ht="28.5" hidden="false" customHeight="true" outlineLevel="0" collapsed="false">
      <c r="A63" s="26" t="s">
        <v>122</v>
      </c>
      <c r="B63" s="27" t="s">
        <v>123</v>
      </c>
      <c r="C63" s="26" t="s">
        <v>19</v>
      </c>
      <c r="D63" s="28" t="n">
        <v>234.35</v>
      </c>
      <c r="E63" s="29" t="n">
        <v>38.39</v>
      </c>
      <c r="F63" s="28" t="n">
        <f aca="false">ROUND(E63*D63,2)</f>
        <v>8996.7</v>
      </c>
      <c r="G63" s="28"/>
      <c r="H63" s="30" t="n">
        <f aca="false">D63-G63</f>
        <v>234.35</v>
      </c>
      <c r="I63" s="30" t="n">
        <f aca="false">E63*H63</f>
        <v>8996.6965</v>
      </c>
      <c r="J63" s="35" t="n">
        <v>87757</v>
      </c>
      <c r="K63" s="32" t="s">
        <v>21</v>
      </c>
    </row>
    <row r="64" customFormat="false" ht="32.25" hidden="false" customHeight="true" outlineLevel="0" collapsed="false">
      <c r="A64" s="26" t="s">
        <v>124</v>
      </c>
      <c r="B64" s="27" t="s">
        <v>125</v>
      </c>
      <c r="C64" s="26" t="s">
        <v>19</v>
      </c>
      <c r="D64" s="28" t="n">
        <v>234.35</v>
      </c>
      <c r="E64" s="29" t="n">
        <v>9.84</v>
      </c>
      <c r="F64" s="28" t="n">
        <f aca="false">ROUND(E64*D64,2)</f>
        <v>2306</v>
      </c>
      <c r="G64" s="28"/>
      <c r="H64" s="30" t="n">
        <f aca="false">D64-G64</f>
        <v>234.35</v>
      </c>
      <c r="I64" s="30" t="n">
        <f aca="false">E64*H64</f>
        <v>2306.004</v>
      </c>
      <c r="J64" s="35" t="n">
        <v>40780</v>
      </c>
      <c r="K64" s="32" t="s">
        <v>21</v>
      </c>
      <c r="L64" s="55" t="e">
        <f aca="false">#REF!+#REF!</f>
        <v>#REF!</v>
      </c>
    </row>
    <row r="65" customFormat="false" ht="27.75" hidden="false" customHeight="true" outlineLevel="0" collapsed="false">
      <c r="A65" s="26" t="s">
        <v>126</v>
      </c>
      <c r="B65" s="27" t="s">
        <v>127</v>
      </c>
      <c r="C65" s="26" t="s">
        <v>19</v>
      </c>
      <c r="D65" s="28" t="n">
        <v>234.35</v>
      </c>
      <c r="E65" s="29" t="n">
        <v>44.18</v>
      </c>
      <c r="F65" s="28" t="n">
        <f aca="false">ROUND(E65*D65,2)</f>
        <v>10353.58</v>
      </c>
      <c r="G65" s="28"/>
      <c r="H65" s="30" t="n">
        <f aca="false">D65-G65</f>
        <v>234.35</v>
      </c>
      <c r="I65" s="30" t="n">
        <f aca="false">E65*H65</f>
        <v>10353.583</v>
      </c>
      <c r="J65" s="35" t="s">
        <v>128</v>
      </c>
      <c r="K65" s="38" t="s">
        <v>44</v>
      </c>
    </row>
    <row r="66" customFormat="false" ht="32.25" hidden="false" customHeight="true" outlineLevel="0" collapsed="false">
      <c r="A66" s="26" t="s">
        <v>129</v>
      </c>
      <c r="B66" s="27" t="s">
        <v>130</v>
      </c>
      <c r="C66" s="26" t="s">
        <v>70</v>
      </c>
      <c r="D66" s="28" t="n">
        <v>204.25</v>
      </c>
      <c r="E66" s="29" t="n">
        <v>8.6</v>
      </c>
      <c r="F66" s="28" t="n">
        <f aca="false">ROUND(E66*D66,2)</f>
        <v>1756.55</v>
      </c>
      <c r="G66" s="28"/>
      <c r="H66" s="30" t="n">
        <f aca="false">D66-G66</f>
        <v>204.25</v>
      </c>
      <c r="I66" s="30" t="n">
        <f aca="false">E66*H66</f>
        <v>1756.55</v>
      </c>
      <c r="J66" s="35" t="s">
        <v>131</v>
      </c>
      <c r="K66" s="38" t="s">
        <v>44</v>
      </c>
    </row>
    <row r="67" customFormat="false" ht="15" hidden="false" customHeight="false" outlineLevel="0" collapsed="false">
      <c r="A67" s="26" t="s">
        <v>132</v>
      </c>
      <c r="B67" s="51" t="s">
        <v>133</v>
      </c>
      <c r="C67" s="26" t="s">
        <v>70</v>
      </c>
      <c r="D67" s="28" t="n">
        <v>27.45</v>
      </c>
      <c r="E67" s="29" t="n">
        <v>120.71</v>
      </c>
      <c r="F67" s="28" t="n">
        <f aca="false">ROUND(E67*D67,2)</f>
        <v>3313.49</v>
      </c>
      <c r="G67" s="28"/>
      <c r="H67" s="30" t="n">
        <f aca="false">D67-G67</f>
        <v>27.45</v>
      </c>
      <c r="I67" s="30" t="n">
        <f aca="false">E67*H67</f>
        <v>3313.4895</v>
      </c>
      <c r="J67" s="35" t="s">
        <v>134</v>
      </c>
      <c r="K67" s="38" t="s">
        <v>44</v>
      </c>
    </row>
    <row r="68" customFormat="false" ht="15" hidden="false" customHeight="false" outlineLevel="0" collapsed="false">
      <c r="A68" s="37"/>
      <c r="B68" s="52" t="s">
        <v>135</v>
      </c>
      <c r="C68" s="37"/>
      <c r="D68" s="43"/>
      <c r="E68" s="54"/>
      <c r="F68" s="28"/>
      <c r="G68" s="28"/>
      <c r="H68" s="30"/>
      <c r="I68" s="56"/>
      <c r="J68" s="35"/>
      <c r="K68" s="53"/>
      <c r="L68" s="55" t="e">
        <f aca="false">#REF!+#REF!+#REF!</f>
        <v>#REF!</v>
      </c>
    </row>
    <row r="69" customFormat="false" ht="29.25" hidden="false" customHeight="true" outlineLevel="0" collapsed="false">
      <c r="A69" s="26" t="s">
        <v>136</v>
      </c>
      <c r="B69" s="27" t="s">
        <v>137</v>
      </c>
      <c r="C69" s="26" t="s">
        <v>19</v>
      </c>
      <c r="D69" s="28" t="n">
        <v>678.77</v>
      </c>
      <c r="E69" s="29" t="n">
        <v>3.23</v>
      </c>
      <c r="F69" s="28" t="n">
        <f aca="false">ROUND(E69*D69,2)</f>
        <v>2192.43</v>
      </c>
      <c r="G69" s="28" t="n">
        <f aca="false">D69*0.7</f>
        <v>475.139</v>
      </c>
      <c r="H69" s="30" t="n">
        <f aca="false">D69-G69</f>
        <v>203.631</v>
      </c>
      <c r="I69" s="30" t="n">
        <f aca="false">E69*H69</f>
        <v>657.72813</v>
      </c>
      <c r="J69" s="35" t="n">
        <v>87878</v>
      </c>
      <c r="K69" s="32" t="s">
        <v>21</v>
      </c>
    </row>
    <row r="70" customFormat="false" ht="31.5" hidden="false" customHeight="true" outlineLevel="0" collapsed="false">
      <c r="A70" s="26" t="s">
        <v>138</v>
      </c>
      <c r="B70" s="27" t="s">
        <v>139</v>
      </c>
      <c r="C70" s="26" t="s">
        <v>19</v>
      </c>
      <c r="D70" s="28" t="n">
        <v>899.04</v>
      </c>
      <c r="E70" s="29" t="n">
        <v>3.68</v>
      </c>
      <c r="F70" s="28" t="n">
        <f aca="false">ROUND(E70*D70,2)</f>
        <v>3308.47</v>
      </c>
      <c r="G70" s="28" t="n">
        <f aca="false">D70*0.7</f>
        <v>629.328</v>
      </c>
      <c r="H70" s="30" t="n">
        <f aca="false">D70-G70</f>
        <v>269.712</v>
      </c>
      <c r="I70" s="30" t="n">
        <f aca="false">E70*H70</f>
        <v>992.54016</v>
      </c>
      <c r="J70" s="35" t="n">
        <v>87874</v>
      </c>
      <c r="K70" s="32" t="s">
        <v>21</v>
      </c>
    </row>
    <row r="71" customFormat="false" ht="32.25" hidden="false" customHeight="true" outlineLevel="0" collapsed="false">
      <c r="A71" s="26" t="s">
        <v>140</v>
      </c>
      <c r="B71" s="27" t="s">
        <v>141</v>
      </c>
      <c r="C71" s="26" t="s">
        <v>19</v>
      </c>
      <c r="D71" s="28" t="n">
        <v>1577.81</v>
      </c>
      <c r="E71" s="29" t="n">
        <v>25.15</v>
      </c>
      <c r="F71" s="28" t="n">
        <f aca="false">ROUND(E71*D71,2)</f>
        <v>39681.92</v>
      </c>
      <c r="G71" s="28"/>
      <c r="H71" s="30" t="n">
        <f aca="false">D71-G71</f>
        <v>1577.81</v>
      </c>
      <c r="I71" s="30" t="n">
        <f aca="false">E71*H71</f>
        <v>39681.9215</v>
      </c>
      <c r="J71" s="35" t="n">
        <v>89173</v>
      </c>
      <c r="K71" s="32" t="s">
        <v>21</v>
      </c>
    </row>
    <row r="72" customFormat="false" ht="26.25" hidden="false" customHeight="false" outlineLevel="0" collapsed="false">
      <c r="A72" s="26" t="s">
        <v>142</v>
      </c>
      <c r="B72" s="27" t="s">
        <v>143</v>
      </c>
      <c r="C72" s="26" t="s">
        <v>19</v>
      </c>
      <c r="D72" s="28" t="n">
        <v>219.18</v>
      </c>
      <c r="E72" s="29" t="n">
        <v>51.19</v>
      </c>
      <c r="F72" s="28" t="n">
        <f aca="false">ROUND(E72*D72,2)</f>
        <v>11219.82</v>
      </c>
      <c r="G72" s="28"/>
      <c r="H72" s="30" t="n">
        <f aca="false">D72-G72</f>
        <v>219.18</v>
      </c>
      <c r="I72" s="30" t="n">
        <f aca="false">E72*H72</f>
        <v>11219.8242</v>
      </c>
      <c r="J72" s="35" t="n">
        <v>89170</v>
      </c>
      <c r="K72" s="32" t="s">
        <v>21</v>
      </c>
    </row>
    <row r="73" customFormat="false" ht="30.75" hidden="false" customHeight="true" outlineLevel="0" collapsed="false">
      <c r="A73" s="26" t="s">
        <v>144</v>
      </c>
      <c r="B73" s="27" t="s">
        <v>145</v>
      </c>
      <c r="C73" s="26" t="s">
        <v>19</v>
      </c>
      <c r="D73" s="28" t="n">
        <v>679.86</v>
      </c>
      <c r="E73" s="29" t="n">
        <v>11.62</v>
      </c>
      <c r="F73" s="28" t="n">
        <f aca="false">ROUND(E73*D73,2)</f>
        <v>7899.97</v>
      </c>
      <c r="G73" s="28"/>
      <c r="H73" s="30" t="n">
        <f aca="false">D73-G73</f>
        <v>679.86</v>
      </c>
      <c r="I73" s="30" t="n">
        <f aca="false">E73*H73</f>
        <v>7899.9732</v>
      </c>
      <c r="J73" s="35" t="n">
        <v>88497</v>
      </c>
      <c r="K73" s="32" t="s">
        <v>21</v>
      </c>
    </row>
    <row r="74" customFormat="false" ht="26.25" hidden="false" customHeight="false" outlineLevel="0" collapsed="false">
      <c r="A74" s="26" t="s">
        <v>146</v>
      </c>
      <c r="B74" s="51" t="s">
        <v>147</v>
      </c>
      <c r="C74" s="26" t="s">
        <v>19</v>
      </c>
      <c r="D74" s="28" t="n">
        <v>679.86</v>
      </c>
      <c r="E74" s="29" t="n">
        <v>10.15</v>
      </c>
      <c r="F74" s="28" t="n">
        <f aca="false">ROUND(E74*D74,2)</f>
        <v>6900.58</v>
      </c>
      <c r="G74" s="28"/>
      <c r="H74" s="30" t="n">
        <f aca="false">D74-G74</f>
        <v>679.86</v>
      </c>
      <c r="I74" s="30" t="n">
        <f aca="false">E74*H74</f>
        <v>6900.579</v>
      </c>
      <c r="J74" s="35" t="n">
        <v>88489</v>
      </c>
      <c r="K74" s="32" t="s">
        <v>21</v>
      </c>
    </row>
    <row r="75" customFormat="false" ht="15" hidden="false" customHeight="false" outlineLevel="0" collapsed="false">
      <c r="A75" s="26" t="s">
        <v>148</v>
      </c>
      <c r="B75" s="51" t="s">
        <v>149</v>
      </c>
      <c r="C75" s="26" t="s">
        <v>70</v>
      </c>
      <c r="D75" s="28" t="n">
        <v>33.75</v>
      </c>
      <c r="E75" s="29" t="n">
        <v>120.71</v>
      </c>
      <c r="F75" s="28" t="n">
        <f aca="false">ROUND(E75*D75,2)</f>
        <v>4073.96</v>
      </c>
      <c r="G75" s="28"/>
      <c r="H75" s="30" t="n">
        <f aca="false">D75-G75</f>
        <v>33.75</v>
      </c>
      <c r="I75" s="30" t="n">
        <f aca="false">E75*H75</f>
        <v>4073.9625</v>
      </c>
      <c r="J75" s="35" t="s">
        <v>134</v>
      </c>
      <c r="K75" s="38" t="s">
        <v>44</v>
      </c>
    </row>
    <row r="76" customFormat="false" ht="26.25" hidden="false" customHeight="false" outlineLevel="0" collapsed="false">
      <c r="A76" s="26" t="s">
        <v>150</v>
      </c>
      <c r="B76" s="51" t="s">
        <v>151</v>
      </c>
      <c r="C76" s="26" t="s">
        <v>19</v>
      </c>
      <c r="D76" s="28" t="n">
        <v>690.13</v>
      </c>
      <c r="E76" s="29" t="n">
        <v>11.61</v>
      </c>
      <c r="F76" s="28" t="n">
        <f aca="false">ROUND(E76*D76,2)</f>
        <v>8012.41</v>
      </c>
      <c r="G76" s="28"/>
      <c r="H76" s="30" t="n">
        <f aca="false">D76-G76</f>
        <v>690.13</v>
      </c>
      <c r="I76" s="30" t="n">
        <f aca="false">E76*H76</f>
        <v>8012.4093</v>
      </c>
      <c r="J76" s="35" t="n">
        <v>95626</v>
      </c>
      <c r="K76" s="32" t="s">
        <v>21</v>
      </c>
    </row>
    <row r="77" customFormat="false" ht="15" hidden="false" customHeight="false" outlineLevel="0" collapsed="false">
      <c r="A77" s="37"/>
      <c r="B77" s="52" t="s">
        <v>152</v>
      </c>
      <c r="C77" s="37"/>
      <c r="D77" s="43"/>
      <c r="E77" s="54"/>
      <c r="F77" s="28"/>
      <c r="G77" s="28"/>
      <c r="H77" s="30"/>
      <c r="I77" s="30"/>
      <c r="J77" s="35"/>
      <c r="K77" s="38"/>
    </row>
    <row r="78" customFormat="false" ht="28.5" hidden="false" customHeight="true" outlineLevel="0" collapsed="false">
      <c r="A78" s="26" t="s">
        <v>153</v>
      </c>
      <c r="B78" s="27" t="s">
        <v>154</v>
      </c>
      <c r="C78" s="26" t="s">
        <v>19</v>
      </c>
      <c r="D78" s="28" t="n">
        <v>285.93</v>
      </c>
      <c r="E78" s="29" t="n">
        <v>7.58</v>
      </c>
      <c r="F78" s="28" t="n">
        <f aca="false">ROUND(E78*D78,2)</f>
        <v>2167.35</v>
      </c>
      <c r="G78" s="28"/>
      <c r="H78" s="30" t="n">
        <f aca="false">D78-G78</f>
        <v>285.93</v>
      </c>
      <c r="I78" s="30" t="n">
        <f aca="false">E78*H78</f>
        <v>2167.3494</v>
      </c>
      <c r="J78" s="35" t="n">
        <v>87884</v>
      </c>
      <c r="K78" s="32" t="s">
        <v>21</v>
      </c>
    </row>
    <row r="79" customFormat="false" ht="30.75" hidden="false" customHeight="true" outlineLevel="0" collapsed="false">
      <c r="A79" s="26" t="s">
        <v>155</v>
      </c>
      <c r="B79" s="27" t="s">
        <v>156</v>
      </c>
      <c r="C79" s="26" t="s">
        <v>19</v>
      </c>
      <c r="D79" s="28" t="n">
        <v>285.93</v>
      </c>
      <c r="E79" s="29" t="n">
        <v>25.15</v>
      </c>
      <c r="F79" s="28" t="n">
        <f aca="false">ROUND(E79*D79,2)</f>
        <v>7191.14</v>
      </c>
      <c r="G79" s="28"/>
      <c r="H79" s="30" t="n">
        <f aca="false">D79-G79</f>
        <v>285.93</v>
      </c>
      <c r="I79" s="30" t="n">
        <f aca="false">E79*H79</f>
        <v>7191.1395</v>
      </c>
      <c r="J79" s="35" t="n">
        <v>89173</v>
      </c>
      <c r="K79" s="32" t="s">
        <v>21</v>
      </c>
    </row>
    <row r="80" customFormat="false" ht="26.25" hidden="false" customHeight="false" outlineLevel="0" collapsed="false">
      <c r="A80" s="26" t="s">
        <v>157</v>
      </c>
      <c r="B80" s="27" t="s">
        <v>158</v>
      </c>
      <c r="C80" s="26" t="s">
        <v>19</v>
      </c>
      <c r="D80" s="28" t="n">
        <v>257.4</v>
      </c>
      <c r="E80" s="29" t="n">
        <v>21.25</v>
      </c>
      <c r="F80" s="28" t="n">
        <f aca="false">ROUND(E80*D80,2)</f>
        <v>5469.75</v>
      </c>
      <c r="G80" s="28"/>
      <c r="H80" s="30" t="n">
        <f aca="false">D80-G80</f>
        <v>257.4</v>
      </c>
      <c r="I80" s="30" t="n">
        <f aca="false">E80*H80</f>
        <v>5469.75</v>
      </c>
      <c r="J80" s="35" t="n">
        <v>88496</v>
      </c>
      <c r="K80" s="32" t="s">
        <v>21</v>
      </c>
    </row>
    <row r="81" customFormat="false" ht="26.25" hidden="false" customHeight="false" outlineLevel="0" collapsed="false">
      <c r="A81" s="26" t="s">
        <v>159</v>
      </c>
      <c r="B81" s="51" t="s">
        <v>160</v>
      </c>
      <c r="C81" s="26" t="s">
        <v>19</v>
      </c>
      <c r="D81" s="28" t="n">
        <v>257.4</v>
      </c>
      <c r="E81" s="29" t="n">
        <v>11.66</v>
      </c>
      <c r="F81" s="28" t="n">
        <f aca="false">ROUND(E81*D81,2)</f>
        <v>3001.28</v>
      </c>
      <c r="G81" s="28"/>
      <c r="H81" s="30" t="n">
        <f aca="false">D81-G81</f>
        <v>257.4</v>
      </c>
      <c r="I81" s="30" t="n">
        <f aca="false">E81*H81</f>
        <v>3001.284</v>
      </c>
      <c r="J81" s="35" t="n">
        <v>88488</v>
      </c>
      <c r="K81" s="32" t="s">
        <v>21</v>
      </c>
    </row>
    <row r="82" customFormat="false" ht="32.25" hidden="false" customHeight="true" outlineLevel="0" collapsed="false">
      <c r="A82" s="26" t="s">
        <v>161</v>
      </c>
      <c r="B82" s="34" t="s">
        <v>162</v>
      </c>
      <c r="C82" s="26" t="s">
        <v>19</v>
      </c>
      <c r="D82" s="28" t="n">
        <v>35.21</v>
      </c>
      <c r="E82" s="29" t="n">
        <v>12.4</v>
      </c>
      <c r="F82" s="28" t="n">
        <f aca="false">ROUND(E82*D82,2)</f>
        <v>436.6</v>
      </c>
      <c r="G82" s="28"/>
      <c r="H82" s="30" t="n">
        <f aca="false">D82-G82</f>
        <v>35.21</v>
      </c>
      <c r="I82" s="30" t="n">
        <f aca="false">E82*H82</f>
        <v>436.604</v>
      </c>
      <c r="J82" s="35" t="n">
        <v>95306</v>
      </c>
      <c r="K82" s="32" t="s">
        <v>21</v>
      </c>
    </row>
    <row r="83" customFormat="false" ht="26.25" hidden="false" customHeight="false" outlineLevel="0" collapsed="false">
      <c r="A83" s="26" t="s">
        <v>163</v>
      </c>
      <c r="B83" s="51" t="s">
        <v>164</v>
      </c>
      <c r="C83" s="26" t="s">
        <v>19</v>
      </c>
      <c r="D83" s="28" t="n">
        <v>6.68</v>
      </c>
      <c r="E83" s="29" t="n">
        <v>33.46</v>
      </c>
      <c r="F83" s="28" t="n">
        <f aca="false">ROUND(E83*D83,2)</f>
        <v>223.51</v>
      </c>
      <c r="G83" s="28"/>
      <c r="H83" s="30" t="n">
        <f aca="false">D83-G83</f>
        <v>6.68</v>
      </c>
      <c r="I83" s="30" t="n">
        <f aca="false">E83*H83</f>
        <v>223.5128</v>
      </c>
      <c r="J83" s="35" t="n">
        <v>96109</v>
      </c>
      <c r="K83" s="32" t="s">
        <v>21</v>
      </c>
    </row>
    <row r="84" customFormat="false" ht="15" hidden="false" customHeight="false" outlineLevel="0" collapsed="false">
      <c r="A84" s="26"/>
      <c r="B84" s="51"/>
      <c r="C84" s="26"/>
      <c r="D84" s="28"/>
      <c r="E84" s="41" t="s">
        <v>45</v>
      </c>
      <c r="F84" s="41" t="n">
        <f aca="false">SUM(F63:F83)</f>
        <v>128505.51</v>
      </c>
      <c r="G84" s="41"/>
      <c r="H84" s="41"/>
      <c r="I84" s="41" t="n">
        <f aca="false">SUM(I63:I83)</f>
        <v>124654.90069</v>
      </c>
      <c r="J84" s="35"/>
      <c r="K84" s="38"/>
    </row>
    <row r="85" customFormat="false" ht="15" hidden="false" customHeight="false" outlineLevel="0" collapsed="false">
      <c r="A85" s="44" t="n">
        <v>8</v>
      </c>
      <c r="B85" s="45" t="s">
        <v>165</v>
      </c>
      <c r="C85" s="44"/>
      <c r="D85" s="57"/>
      <c r="E85" s="57"/>
      <c r="F85" s="47"/>
      <c r="G85" s="47"/>
      <c r="H85" s="47"/>
      <c r="I85" s="47"/>
      <c r="J85" s="58"/>
      <c r="K85" s="59"/>
    </row>
    <row r="86" customFormat="false" ht="15" hidden="false" customHeight="false" outlineLevel="0" collapsed="false">
      <c r="A86" s="37"/>
      <c r="B86" s="52" t="s">
        <v>166</v>
      </c>
      <c r="C86" s="37"/>
      <c r="D86" s="43"/>
      <c r="E86" s="43"/>
      <c r="F86" s="28"/>
      <c r="G86" s="28"/>
      <c r="H86" s="28"/>
      <c r="I86" s="28"/>
      <c r="J86" s="43"/>
      <c r="K86" s="53"/>
    </row>
    <row r="87" customFormat="false" ht="26.25" hidden="false" customHeight="true" outlineLevel="0" collapsed="false">
      <c r="A87" s="26" t="s">
        <v>167</v>
      </c>
      <c r="B87" s="27" t="s">
        <v>168</v>
      </c>
      <c r="C87" s="26" t="s">
        <v>27</v>
      </c>
      <c r="D87" s="28" t="n">
        <v>6</v>
      </c>
      <c r="E87" s="29" t="n">
        <v>540.49</v>
      </c>
      <c r="F87" s="28" t="n">
        <f aca="false">ROUND(E87*D87,2)</f>
        <v>3242.94</v>
      </c>
      <c r="G87" s="28"/>
      <c r="H87" s="30" t="n">
        <f aca="false">D87-G87</f>
        <v>6</v>
      </c>
      <c r="I87" s="30" t="n">
        <f aca="false">E87*H87</f>
        <v>3242.94</v>
      </c>
      <c r="J87" s="35" t="n">
        <v>91320</v>
      </c>
      <c r="K87" s="32" t="s">
        <v>21</v>
      </c>
    </row>
    <row r="88" customFormat="false" ht="27" hidden="false" customHeight="true" outlineLevel="0" collapsed="false">
      <c r="A88" s="26" t="s">
        <v>169</v>
      </c>
      <c r="B88" s="27" t="s">
        <v>170</v>
      </c>
      <c r="C88" s="26" t="s">
        <v>27</v>
      </c>
      <c r="D88" s="28" t="n">
        <v>12</v>
      </c>
      <c r="E88" s="29" t="n">
        <v>600.78</v>
      </c>
      <c r="F88" s="28" t="n">
        <f aca="false">ROUND(E88*D88,2)</f>
        <v>7209.36</v>
      </c>
      <c r="G88" s="28"/>
      <c r="H88" s="30" t="n">
        <f aca="false">D88-G88</f>
        <v>12</v>
      </c>
      <c r="I88" s="30" t="n">
        <f aca="false">E88*H88</f>
        <v>7209.36</v>
      </c>
      <c r="J88" s="35" t="n">
        <v>91321</v>
      </c>
      <c r="K88" s="32" t="s">
        <v>21</v>
      </c>
    </row>
    <row r="89" customFormat="false" ht="27" hidden="false" customHeight="true" outlineLevel="0" collapsed="false">
      <c r="A89" s="26" t="s">
        <v>171</v>
      </c>
      <c r="B89" s="27" t="s">
        <v>172</v>
      </c>
      <c r="C89" s="26" t="s">
        <v>27</v>
      </c>
      <c r="D89" s="28" t="n">
        <v>1</v>
      </c>
      <c r="E89" s="29" t="n">
        <v>497.45</v>
      </c>
      <c r="F89" s="28" t="n">
        <f aca="false">ROUND(E89*D89,2)</f>
        <v>497.45</v>
      </c>
      <c r="G89" s="28"/>
      <c r="H89" s="30" t="n">
        <f aca="false">D89-G89</f>
        <v>1</v>
      </c>
      <c r="I89" s="30" t="n">
        <f aca="false">E89*H89</f>
        <v>497.45</v>
      </c>
      <c r="J89" s="35" t="s">
        <v>173</v>
      </c>
      <c r="K89" s="32" t="s">
        <v>21</v>
      </c>
    </row>
    <row r="90" customFormat="false" ht="24.75" hidden="false" customHeight="false" outlineLevel="0" collapsed="false">
      <c r="A90" s="26" t="s">
        <v>174</v>
      </c>
      <c r="B90" s="27" t="s">
        <v>175</v>
      </c>
      <c r="C90" s="26"/>
      <c r="D90" s="28"/>
      <c r="E90" s="29"/>
      <c r="F90" s="28"/>
      <c r="G90" s="28"/>
      <c r="H90" s="30"/>
      <c r="I90" s="30"/>
      <c r="J90" s="35"/>
      <c r="K90" s="38"/>
    </row>
    <row r="91" customFormat="false" ht="26.25" hidden="false" customHeight="false" outlineLevel="0" collapsed="false">
      <c r="A91" s="37"/>
      <c r="B91" s="51" t="s">
        <v>176</v>
      </c>
      <c r="C91" s="26" t="s">
        <v>27</v>
      </c>
      <c r="D91" s="28" t="n">
        <v>19</v>
      </c>
      <c r="E91" s="29" t="n">
        <v>100.74</v>
      </c>
      <c r="F91" s="28" t="n">
        <f aca="false">ROUND(E91*D91,2)</f>
        <v>1914.06</v>
      </c>
      <c r="G91" s="28"/>
      <c r="H91" s="30" t="n">
        <f aca="false">D91-G91</f>
        <v>19</v>
      </c>
      <c r="I91" s="30" t="n">
        <f aca="false">E91*H91</f>
        <v>1914.06</v>
      </c>
      <c r="J91" s="35" t="n">
        <v>91306</v>
      </c>
      <c r="K91" s="32" t="s">
        <v>21</v>
      </c>
    </row>
    <row r="92" customFormat="false" ht="40.5" hidden="false" customHeight="true" outlineLevel="0" collapsed="false">
      <c r="A92" s="26" t="s">
        <v>177</v>
      </c>
      <c r="B92" s="27" t="s">
        <v>178</v>
      </c>
      <c r="C92" s="26" t="s">
        <v>27</v>
      </c>
      <c r="D92" s="28" t="n">
        <v>1</v>
      </c>
      <c r="E92" s="29" t="n">
        <v>588.19</v>
      </c>
      <c r="F92" s="28" t="n">
        <f aca="false">ROUND(E92*D92,2)</f>
        <v>588.19</v>
      </c>
      <c r="G92" s="28"/>
      <c r="H92" s="30" t="n">
        <f aca="false">D92-G92</f>
        <v>1</v>
      </c>
      <c r="I92" s="30" t="n">
        <f aca="false">E92*H92</f>
        <v>588.19</v>
      </c>
      <c r="J92" s="35" t="s">
        <v>179</v>
      </c>
      <c r="K92" s="38" t="s">
        <v>180</v>
      </c>
    </row>
    <row r="93" customFormat="false" ht="38.25" hidden="false" customHeight="true" outlineLevel="0" collapsed="false">
      <c r="A93" s="26" t="s">
        <v>181</v>
      </c>
      <c r="B93" s="27" t="s">
        <v>182</v>
      </c>
      <c r="C93" s="26" t="s">
        <v>27</v>
      </c>
      <c r="D93" s="28" t="n">
        <v>1</v>
      </c>
      <c r="E93" s="29" t="n">
        <v>806.45</v>
      </c>
      <c r="F93" s="28" t="n">
        <f aca="false">ROUND(E93*D93,2)</f>
        <v>806.45</v>
      </c>
      <c r="G93" s="28"/>
      <c r="H93" s="30" t="n">
        <f aca="false">D93-G93</f>
        <v>1</v>
      </c>
      <c r="I93" s="30" t="n">
        <f aca="false">E93*H93</f>
        <v>806.45</v>
      </c>
      <c r="J93" s="35" t="n">
        <v>90844</v>
      </c>
      <c r="K93" s="38" t="s">
        <v>180</v>
      </c>
    </row>
    <row r="94" customFormat="false" ht="44.25" hidden="false" customHeight="true" outlineLevel="0" collapsed="false">
      <c r="A94" s="26" t="s">
        <v>183</v>
      </c>
      <c r="B94" s="27" t="s">
        <v>184</v>
      </c>
      <c r="C94" s="26" t="s">
        <v>27</v>
      </c>
      <c r="D94" s="28" t="n">
        <v>1</v>
      </c>
      <c r="E94" s="29" t="n">
        <v>559.19</v>
      </c>
      <c r="F94" s="28" t="n">
        <f aca="false">ROUND(E94*D94,2)</f>
        <v>559.19</v>
      </c>
      <c r="G94" s="28"/>
      <c r="H94" s="30" t="n">
        <f aca="false">D94-G94</f>
        <v>1</v>
      </c>
      <c r="I94" s="30" t="n">
        <f aca="false">E94*H94</f>
        <v>559.19</v>
      </c>
      <c r="J94" s="35" t="s">
        <v>185</v>
      </c>
      <c r="K94" s="38" t="s">
        <v>44</v>
      </c>
    </row>
    <row r="95" customFormat="false" ht="33" hidden="false" customHeight="true" outlineLevel="0" collapsed="false">
      <c r="A95" s="26" t="s">
        <v>186</v>
      </c>
      <c r="B95" s="27" t="s">
        <v>187</v>
      </c>
      <c r="C95" s="26" t="s">
        <v>19</v>
      </c>
      <c r="D95" s="28" t="n">
        <v>122.85</v>
      </c>
      <c r="E95" s="29" t="n">
        <v>21.89</v>
      </c>
      <c r="F95" s="28" t="n">
        <f aca="false">ROUND(E95*D95,2)</f>
        <v>2689.19</v>
      </c>
      <c r="G95" s="28"/>
      <c r="H95" s="30" t="n">
        <f aca="false">D95-G95</f>
        <v>122.85</v>
      </c>
      <c r="I95" s="30" t="n">
        <f aca="false">E95*H95</f>
        <v>2689.1865</v>
      </c>
      <c r="J95" s="35" t="s">
        <v>188</v>
      </c>
      <c r="K95" s="32" t="s">
        <v>21</v>
      </c>
    </row>
    <row r="96" customFormat="false" ht="15" hidden="false" customHeight="false" outlineLevel="0" collapsed="false">
      <c r="A96" s="37"/>
      <c r="B96" s="52" t="s">
        <v>189</v>
      </c>
      <c r="C96" s="37"/>
      <c r="D96" s="43"/>
      <c r="E96" s="54"/>
      <c r="F96" s="28"/>
      <c r="G96" s="28"/>
      <c r="H96" s="30"/>
      <c r="I96" s="30"/>
      <c r="J96" s="35"/>
      <c r="K96" s="38"/>
    </row>
    <row r="97" customFormat="false" ht="15" hidden="false" customHeight="false" outlineLevel="0" collapsed="false">
      <c r="A97" s="26" t="s">
        <v>190</v>
      </c>
      <c r="B97" s="51" t="s">
        <v>191</v>
      </c>
      <c r="C97" s="26" t="s">
        <v>19</v>
      </c>
      <c r="D97" s="28" t="n">
        <v>28.36</v>
      </c>
      <c r="E97" s="29" t="n">
        <v>774.3</v>
      </c>
      <c r="F97" s="28" t="n">
        <f aca="false">ROUND(E97*D97,2)</f>
        <v>21959.15</v>
      </c>
      <c r="G97" s="28"/>
      <c r="H97" s="30" t="n">
        <f aca="false">D97-G97</f>
        <v>28.36</v>
      </c>
      <c r="I97" s="30" t="n">
        <f aca="false">E97*H97</f>
        <v>21959.148</v>
      </c>
      <c r="J97" s="35" t="n">
        <v>94586</v>
      </c>
      <c r="K97" s="38" t="s">
        <v>21</v>
      </c>
    </row>
    <row r="98" customFormat="false" ht="15" hidden="false" customHeight="false" outlineLevel="0" collapsed="false">
      <c r="A98" s="26" t="s">
        <v>192</v>
      </c>
      <c r="B98" s="51" t="s">
        <v>193</v>
      </c>
      <c r="C98" s="26" t="s">
        <v>19</v>
      </c>
      <c r="D98" s="28" t="n">
        <v>1.6</v>
      </c>
      <c r="E98" s="29" t="n">
        <v>532.14</v>
      </c>
      <c r="F98" s="28" t="n">
        <f aca="false">ROUND(E98*D98,2)</f>
        <v>851.42</v>
      </c>
      <c r="G98" s="28"/>
      <c r="H98" s="30" t="n">
        <f aca="false">D98-G98</f>
        <v>1.6</v>
      </c>
      <c r="I98" s="30" t="n">
        <f aca="false">E98*H98</f>
        <v>851.424</v>
      </c>
      <c r="J98" s="35" t="s">
        <v>194</v>
      </c>
      <c r="K98" s="38" t="s">
        <v>44</v>
      </c>
    </row>
    <row r="99" customFormat="false" ht="24.75" hidden="false" customHeight="false" outlineLevel="0" collapsed="false">
      <c r="A99" s="26" t="s">
        <v>195</v>
      </c>
      <c r="B99" s="27" t="s">
        <v>196</v>
      </c>
      <c r="C99" s="26" t="s">
        <v>19</v>
      </c>
      <c r="D99" s="28" t="n">
        <v>12.43</v>
      </c>
      <c r="E99" s="29" t="n">
        <v>997.83</v>
      </c>
      <c r="F99" s="28" t="n">
        <f aca="false">ROUND(E99*D99,2)</f>
        <v>12403.03</v>
      </c>
      <c r="G99" s="28"/>
      <c r="H99" s="30" t="n">
        <f aca="false">D99-G99</f>
        <v>12.43</v>
      </c>
      <c r="I99" s="30" t="n">
        <f aca="false">E99*H99</f>
        <v>12403.0269</v>
      </c>
      <c r="J99" s="35" t="n">
        <v>91338</v>
      </c>
      <c r="K99" s="38" t="s">
        <v>21</v>
      </c>
    </row>
    <row r="100" customFormat="false" ht="15" hidden="false" customHeight="false" outlineLevel="0" collapsed="false">
      <c r="A100" s="26" t="s">
        <v>197</v>
      </c>
      <c r="B100" s="51" t="s">
        <v>198</v>
      </c>
      <c r="C100" s="26" t="s">
        <v>27</v>
      </c>
      <c r="D100" s="28" t="n">
        <v>3</v>
      </c>
      <c r="E100" s="29" t="n">
        <v>297.99</v>
      </c>
      <c r="F100" s="28" t="n">
        <f aca="false">ROUND(E100*D100,2)</f>
        <v>893.97</v>
      </c>
      <c r="G100" s="28"/>
      <c r="H100" s="30" t="n">
        <f aca="false">D100-G100</f>
        <v>3</v>
      </c>
      <c r="I100" s="30" t="n">
        <f aca="false">E100*H100</f>
        <v>893.97</v>
      </c>
      <c r="J100" s="35" t="s">
        <v>199</v>
      </c>
      <c r="K100" s="38" t="s">
        <v>180</v>
      </c>
    </row>
    <row r="101" customFormat="false" ht="15" hidden="false" customHeight="false" outlineLevel="0" collapsed="false">
      <c r="A101" s="37"/>
      <c r="B101" s="52" t="s">
        <v>200</v>
      </c>
      <c r="C101" s="37"/>
      <c r="D101" s="43"/>
      <c r="E101" s="54"/>
      <c r="F101" s="28"/>
      <c r="G101" s="28"/>
      <c r="H101" s="30" t="n">
        <f aca="false">D101-G101</f>
        <v>0</v>
      </c>
      <c r="I101" s="30" t="n">
        <f aca="false">E101*H101</f>
        <v>0</v>
      </c>
      <c r="J101" s="35"/>
      <c r="K101" s="38"/>
    </row>
    <row r="102" customFormat="false" ht="15" hidden="false" customHeight="false" outlineLevel="0" collapsed="false">
      <c r="A102" s="26" t="s">
        <v>201</v>
      </c>
      <c r="B102" s="51" t="s">
        <v>202</v>
      </c>
      <c r="C102" s="26" t="s">
        <v>19</v>
      </c>
      <c r="D102" s="28" t="n">
        <v>17.43</v>
      </c>
      <c r="E102" s="29" t="n">
        <v>233.51</v>
      </c>
      <c r="F102" s="28" t="n">
        <f aca="false">ROUND(E102*D102,2)</f>
        <v>4070.08</v>
      </c>
      <c r="G102" s="28"/>
      <c r="H102" s="30" t="n">
        <f aca="false">D102-G102</f>
        <v>17.43</v>
      </c>
      <c r="I102" s="30" t="n">
        <f aca="false">E102*H102</f>
        <v>4070.0793</v>
      </c>
      <c r="J102" s="35" t="s">
        <v>203</v>
      </c>
      <c r="K102" s="38" t="s">
        <v>44</v>
      </c>
    </row>
    <row r="103" customFormat="false" ht="15" hidden="false" customHeight="false" outlineLevel="0" collapsed="false">
      <c r="A103" s="26"/>
      <c r="B103" s="51" t="s">
        <v>204</v>
      </c>
      <c r="C103" s="26" t="s">
        <v>19</v>
      </c>
      <c r="D103" s="28" t="n">
        <v>17.43</v>
      </c>
      <c r="E103" s="29" t="n">
        <v>605.8</v>
      </c>
      <c r="F103" s="28" t="n">
        <f aca="false">ROUND(E103*D103,2)</f>
        <v>10559.09</v>
      </c>
      <c r="G103" s="28"/>
      <c r="H103" s="30" t="n">
        <f aca="false">H102</f>
        <v>17.43</v>
      </c>
      <c r="I103" s="30" t="n">
        <f aca="false">E103*H103</f>
        <v>10559.094</v>
      </c>
      <c r="J103" s="35" t="s">
        <v>205</v>
      </c>
      <c r="K103" s="38" t="s">
        <v>44</v>
      </c>
    </row>
    <row r="104" customFormat="false" ht="15" hidden="false" customHeight="false" outlineLevel="0" collapsed="false">
      <c r="A104" s="26" t="s">
        <v>206</v>
      </c>
      <c r="B104" s="51" t="s">
        <v>207</v>
      </c>
      <c r="C104" s="26" t="s">
        <v>19</v>
      </c>
      <c r="D104" s="28" t="n">
        <v>29.24</v>
      </c>
      <c r="E104" s="29" t="n">
        <v>92.46</v>
      </c>
      <c r="F104" s="28" t="n">
        <f aca="false">ROUND(E104*D104,2)</f>
        <v>2703.53</v>
      </c>
      <c r="G104" s="28"/>
      <c r="H104" s="30" t="n">
        <f aca="false">D104-G104</f>
        <v>29.24</v>
      </c>
      <c r="I104" s="30" t="n">
        <f aca="false">E104*H104</f>
        <v>2703.5304</v>
      </c>
      <c r="J104" s="35" t="n">
        <v>72116</v>
      </c>
      <c r="K104" s="38" t="s">
        <v>21</v>
      </c>
    </row>
    <row r="105" customFormat="false" ht="15" hidden="false" customHeight="false" outlineLevel="0" collapsed="false">
      <c r="A105" s="26" t="s">
        <v>208</v>
      </c>
      <c r="B105" s="51" t="s">
        <v>209</v>
      </c>
      <c r="C105" s="26" t="s">
        <v>19</v>
      </c>
      <c r="D105" s="28" t="n">
        <v>2.84</v>
      </c>
      <c r="E105" s="29" t="n">
        <v>265</v>
      </c>
      <c r="F105" s="28" t="n">
        <f aca="false">ROUND(E105*D105,2)</f>
        <v>752.6</v>
      </c>
      <c r="G105" s="28"/>
      <c r="H105" s="30" t="n">
        <f aca="false">D105-G105</f>
        <v>2.84</v>
      </c>
      <c r="I105" s="30" t="n">
        <f aca="false">E105*H105</f>
        <v>752.6</v>
      </c>
      <c r="J105" s="35" t="s">
        <v>210</v>
      </c>
      <c r="K105" s="38" t="s">
        <v>44</v>
      </c>
    </row>
    <row r="106" customFormat="false" ht="15" hidden="false" customHeight="false" outlineLevel="0" collapsed="false">
      <c r="A106" s="37"/>
      <c r="B106" s="37"/>
      <c r="C106" s="37"/>
      <c r="D106" s="43"/>
      <c r="E106" s="41" t="s">
        <v>45</v>
      </c>
      <c r="F106" s="41" t="n">
        <f aca="false">SUM(F87:F105)</f>
        <v>71699.7</v>
      </c>
      <c r="G106" s="41"/>
      <c r="H106" s="41"/>
      <c r="I106" s="41" t="n">
        <f aca="false">SUM(I87:I105)</f>
        <v>71699.6991</v>
      </c>
      <c r="J106" s="35"/>
      <c r="K106" s="38"/>
    </row>
    <row r="107" customFormat="false" ht="15" hidden="false" customHeight="false" outlineLevel="0" collapsed="false">
      <c r="A107" s="44" t="n">
        <v>9</v>
      </c>
      <c r="B107" s="45" t="s">
        <v>211</v>
      </c>
      <c r="C107" s="46"/>
      <c r="D107" s="47"/>
      <c r="E107" s="47"/>
      <c r="F107" s="47"/>
      <c r="G107" s="47"/>
      <c r="H107" s="47"/>
      <c r="I107" s="47"/>
      <c r="J107" s="48"/>
      <c r="K107" s="49"/>
    </row>
    <row r="108" customFormat="false" ht="15" hidden="false" customHeight="false" outlineLevel="0" collapsed="false">
      <c r="A108" s="26" t="s">
        <v>212</v>
      </c>
      <c r="B108" s="51" t="s">
        <v>213</v>
      </c>
      <c r="C108" s="26" t="s">
        <v>214</v>
      </c>
      <c r="D108" s="28" t="n">
        <v>1</v>
      </c>
      <c r="E108" s="60" t="n">
        <v>4922.11</v>
      </c>
      <c r="F108" s="28" t="n">
        <f aca="false">ROUND(E108*D108,2)</f>
        <v>4922.11</v>
      </c>
      <c r="G108" s="28"/>
      <c r="H108" s="30" t="n">
        <f aca="false">D108-G108</f>
        <v>1</v>
      </c>
      <c r="I108" s="30" t="n">
        <f aca="false">E108*H108</f>
        <v>4922.11</v>
      </c>
      <c r="J108" s="35" t="n">
        <v>17</v>
      </c>
      <c r="K108" s="38" t="s">
        <v>66</v>
      </c>
    </row>
    <row r="109" customFormat="false" ht="15" hidden="false" customHeight="false" outlineLevel="0" collapsed="false">
      <c r="A109" s="37"/>
      <c r="B109" s="52" t="s">
        <v>215</v>
      </c>
      <c r="C109" s="37"/>
      <c r="D109" s="43"/>
      <c r="E109" s="43"/>
      <c r="F109" s="28"/>
      <c r="G109" s="28"/>
      <c r="H109" s="30"/>
      <c r="I109" s="30"/>
      <c r="J109" s="35"/>
      <c r="K109" s="53"/>
    </row>
    <row r="110" customFormat="false" ht="41.25" hidden="false" customHeight="true" outlineLevel="0" collapsed="false">
      <c r="A110" s="26" t="s">
        <v>216</v>
      </c>
      <c r="B110" s="61" t="s">
        <v>217</v>
      </c>
      <c r="C110" s="26" t="s">
        <v>27</v>
      </c>
      <c r="D110" s="28" t="n">
        <v>37</v>
      </c>
      <c r="E110" s="29" t="n">
        <v>243.97</v>
      </c>
      <c r="F110" s="28" t="n">
        <f aca="false">ROUND(E110*D110,2)</f>
        <v>9026.89</v>
      </c>
      <c r="G110" s="28"/>
      <c r="H110" s="30" t="n">
        <f aca="false">D110-G110</f>
        <v>37</v>
      </c>
      <c r="I110" s="30" t="n">
        <f aca="false">E110*H110</f>
        <v>9026.89</v>
      </c>
      <c r="J110" s="35" t="s">
        <v>218</v>
      </c>
      <c r="K110" s="38" t="s">
        <v>219</v>
      </c>
    </row>
    <row r="111" customFormat="false" ht="57.75" hidden="false" customHeight="true" outlineLevel="0" collapsed="false">
      <c r="A111" s="26" t="s">
        <v>220</v>
      </c>
      <c r="B111" s="61" t="s">
        <v>221</v>
      </c>
      <c r="C111" s="26" t="s">
        <v>27</v>
      </c>
      <c r="D111" s="28" t="n">
        <v>8</v>
      </c>
      <c r="E111" s="29" t="n">
        <v>158.09</v>
      </c>
      <c r="F111" s="28" t="n">
        <f aca="false">ROUND(E111*D111,2)</f>
        <v>1264.72</v>
      </c>
      <c r="G111" s="28"/>
      <c r="H111" s="30" t="n">
        <f aca="false">D111-G111</f>
        <v>8</v>
      </c>
      <c r="I111" s="30" t="n">
        <f aca="false">E111*H111</f>
        <v>1264.72</v>
      </c>
      <c r="J111" s="35" t="s">
        <v>222</v>
      </c>
      <c r="K111" s="38" t="s">
        <v>219</v>
      </c>
    </row>
    <row r="112" customFormat="false" ht="16.5" hidden="false" customHeight="true" outlineLevel="0" collapsed="false">
      <c r="A112" s="26" t="s">
        <v>223</v>
      </c>
      <c r="B112" s="51" t="s">
        <v>224</v>
      </c>
      <c r="C112" s="26" t="s">
        <v>27</v>
      </c>
      <c r="D112" s="28" t="n">
        <v>18</v>
      </c>
      <c r="E112" s="29" t="n">
        <v>100.47</v>
      </c>
      <c r="F112" s="28" t="n">
        <f aca="false">ROUND(E112*D112,2)</f>
        <v>1808.46</v>
      </c>
      <c r="G112" s="28"/>
      <c r="H112" s="30" t="n">
        <f aca="false">D112-G112</f>
        <v>18</v>
      </c>
      <c r="I112" s="30" t="n">
        <f aca="false">E112*H112</f>
        <v>1808.46</v>
      </c>
      <c r="J112" s="35" t="s">
        <v>225</v>
      </c>
      <c r="K112" s="38" t="s">
        <v>44</v>
      </c>
    </row>
    <row r="113" customFormat="false" ht="16.5" hidden="false" customHeight="true" outlineLevel="0" collapsed="false">
      <c r="A113" s="26" t="s">
        <v>226</v>
      </c>
      <c r="B113" s="51" t="s">
        <v>227</v>
      </c>
      <c r="C113" s="26" t="s">
        <v>27</v>
      </c>
      <c r="D113" s="28" t="n">
        <v>3</v>
      </c>
      <c r="E113" s="29" t="n">
        <v>247.93</v>
      </c>
      <c r="F113" s="28" t="n">
        <f aca="false">ROUND(E113*D113,2)</f>
        <v>743.79</v>
      </c>
      <c r="G113" s="28"/>
      <c r="H113" s="30" t="n">
        <f aca="false">D113-G113</f>
        <v>3</v>
      </c>
      <c r="I113" s="30" t="n">
        <f aca="false">E113*H113</f>
        <v>743.79</v>
      </c>
      <c r="J113" s="35" t="n">
        <v>25</v>
      </c>
      <c r="K113" s="38" t="s">
        <v>66</v>
      </c>
    </row>
    <row r="114" customFormat="false" ht="17.25" hidden="false" customHeight="true" outlineLevel="0" collapsed="false">
      <c r="A114" s="26" t="s">
        <v>228</v>
      </c>
      <c r="B114" s="51" t="s">
        <v>229</v>
      </c>
      <c r="C114" s="26" t="s">
        <v>27</v>
      </c>
      <c r="D114" s="28" t="n">
        <v>2</v>
      </c>
      <c r="E114" s="29" t="n">
        <v>263.72</v>
      </c>
      <c r="F114" s="28" t="n">
        <f aca="false">ROUND(E114*D114,2)</f>
        <v>527.44</v>
      </c>
      <c r="G114" s="28"/>
      <c r="H114" s="30" t="n">
        <f aca="false">D114-G114</f>
        <v>2</v>
      </c>
      <c r="I114" s="30" t="n">
        <f aca="false">E114*H114</f>
        <v>527.44</v>
      </c>
      <c r="J114" s="35" t="s">
        <v>230</v>
      </c>
      <c r="K114" s="38" t="s">
        <v>44</v>
      </c>
    </row>
    <row r="115" customFormat="false" ht="26.25" hidden="false" customHeight="false" outlineLevel="0" collapsed="false">
      <c r="A115" s="26" t="s">
        <v>231</v>
      </c>
      <c r="B115" s="51" t="s">
        <v>232</v>
      </c>
      <c r="C115" s="26" t="s">
        <v>27</v>
      </c>
      <c r="D115" s="28" t="n">
        <v>2</v>
      </c>
      <c r="E115" s="29" t="n">
        <v>28.65</v>
      </c>
      <c r="F115" s="28" t="n">
        <f aca="false">ROUND(E115*D115,2)</f>
        <v>57.3</v>
      </c>
      <c r="G115" s="28"/>
      <c r="H115" s="30" t="n">
        <f aca="false">D115-G115</f>
        <v>2</v>
      </c>
      <c r="I115" s="30" t="n">
        <f aca="false">E115*H115</f>
        <v>57.3</v>
      </c>
      <c r="J115" s="35" t="n">
        <v>83399</v>
      </c>
      <c r="K115" s="32" t="s">
        <v>21</v>
      </c>
    </row>
    <row r="116" customFormat="false" ht="26.25" hidden="false" customHeight="false" outlineLevel="0" collapsed="false">
      <c r="A116" s="26" t="s">
        <v>233</v>
      </c>
      <c r="B116" s="51" t="s">
        <v>234</v>
      </c>
      <c r="C116" s="26" t="s">
        <v>235</v>
      </c>
      <c r="D116" s="28" t="n">
        <v>68</v>
      </c>
      <c r="E116" s="29" t="n">
        <v>110.71</v>
      </c>
      <c r="F116" s="28" t="n">
        <f aca="false">ROUND(E116*D116,2)</f>
        <v>7528.28</v>
      </c>
      <c r="G116" s="28"/>
      <c r="H116" s="30" t="n">
        <f aca="false">D116-G116</f>
        <v>68</v>
      </c>
      <c r="I116" s="30" t="n">
        <f aca="false">E116*H116</f>
        <v>7528.28</v>
      </c>
      <c r="J116" s="35" t="n">
        <v>93128</v>
      </c>
      <c r="K116" s="32" t="s">
        <v>21</v>
      </c>
    </row>
    <row r="117" customFormat="false" ht="27" hidden="false" customHeight="true" outlineLevel="0" collapsed="false">
      <c r="A117" s="26" t="s">
        <v>236</v>
      </c>
      <c r="B117" s="27" t="s">
        <v>237</v>
      </c>
      <c r="C117" s="26" t="s">
        <v>27</v>
      </c>
      <c r="D117" s="28" t="n">
        <v>2</v>
      </c>
      <c r="E117" s="29" t="n">
        <v>3.91</v>
      </c>
      <c r="F117" s="28" t="n">
        <f aca="false">ROUND(E117*D117,2)</f>
        <v>7.82</v>
      </c>
      <c r="G117" s="28"/>
      <c r="H117" s="30" t="n">
        <f aca="false">D117-G117</f>
        <v>2</v>
      </c>
      <c r="I117" s="30" t="n">
        <f aca="false">E117*H117</f>
        <v>7.82</v>
      </c>
      <c r="J117" s="35" t="n">
        <v>72335</v>
      </c>
      <c r="K117" s="38" t="s">
        <v>219</v>
      </c>
    </row>
    <row r="118" customFormat="false" ht="20.25" hidden="false" customHeight="true" outlineLevel="0" collapsed="false">
      <c r="A118" s="26" t="s">
        <v>238</v>
      </c>
      <c r="B118" s="51" t="s">
        <v>239</v>
      </c>
      <c r="C118" s="26" t="s">
        <v>27</v>
      </c>
      <c r="D118" s="28" t="n">
        <v>57</v>
      </c>
      <c r="E118" s="29" t="n">
        <v>19.71</v>
      </c>
      <c r="F118" s="28" t="n">
        <f aca="false">ROUND(E118*D118,2)</f>
        <v>1123.47</v>
      </c>
      <c r="G118" s="28"/>
      <c r="H118" s="30" t="n">
        <f aca="false">D118-G118</f>
        <v>57</v>
      </c>
      <c r="I118" s="30" t="n">
        <f aca="false">E118*H118</f>
        <v>1123.47</v>
      </c>
      <c r="J118" s="35" t="s">
        <v>240</v>
      </c>
      <c r="K118" s="38" t="s">
        <v>44</v>
      </c>
    </row>
    <row r="119" customFormat="false" ht="18" hidden="false" customHeight="true" outlineLevel="0" collapsed="false">
      <c r="A119" s="26" t="s">
        <v>241</v>
      </c>
      <c r="B119" s="51" t="s">
        <v>242</v>
      </c>
      <c r="C119" s="26" t="s">
        <v>27</v>
      </c>
      <c r="D119" s="28" t="n">
        <v>2</v>
      </c>
      <c r="E119" s="29" t="n">
        <v>16.51</v>
      </c>
      <c r="F119" s="28" t="n">
        <f aca="false">ROUND(E119*D119,2)</f>
        <v>33.02</v>
      </c>
      <c r="G119" s="28"/>
      <c r="H119" s="30" t="n">
        <f aca="false">D119-G119</f>
        <v>2</v>
      </c>
      <c r="I119" s="30" t="n">
        <f aca="false">E119*H119</f>
        <v>33.02</v>
      </c>
      <c r="J119" s="35" t="s">
        <v>243</v>
      </c>
      <c r="K119" s="38" t="s">
        <v>44</v>
      </c>
    </row>
    <row r="120" customFormat="false" ht="26.25" hidden="false" customHeight="false" outlineLevel="0" collapsed="false">
      <c r="A120" s="26" t="s">
        <v>244</v>
      </c>
      <c r="B120" s="51" t="s">
        <v>245</v>
      </c>
      <c r="C120" s="26" t="s">
        <v>235</v>
      </c>
      <c r="D120" s="28" t="n">
        <v>61</v>
      </c>
      <c r="E120" s="29" t="n">
        <v>129.83</v>
      </c>
      <c r="F120" s="28" t="n">
        <f aca="false">ROUND(E120*D120,2)</f>
        <v>7919.63</v>
      </c>
      <c r="G120" s="28"/>
      <c r="H120" s="30" t="n">
        <f aca="false">D120-G120</f>
        <v>61</v>
      </c>
      <c r="I120" s="30" t="n">
        <f aca="false">E120*H120</f>
        <v>7919.63</v>
      </c>
      <c r="J120" s="35" t="n">
        <v>93141</v>
      </c>
      <c r="K120" s="32" t="s">
        <v>21</v>
      </c>
    </row>
    <row r="121" customFormat="false" ht="26.25" hidden="false" customHeight="false" outlineLevel="0" collapsed="false">
      <c r="A121" s="26" t="s">
        <v>246</v>
      </c>
      <c r="B121" s="51" t="s">
        <v>247</v>
      </c>
      <c r="C121" s="26" t="s">
        <v>27</v>
      </c>
      <c r="D121" s="28" t="n">
        <v>15</v>
      </c>
      <c r="E121" s="29" t="n">
        <v>21.45</v>
      </c>
      <c r="F121" s="28" t="n">
        <f aca="false">ROUND(E121*D121,2)</f>
        <v>321.75</v>
      </c>
      <c r="G121" s="28"/>
      <c r="H121" s="30" t="n">
        <f aca="false">D121-G121</f>
        <v>15</v>
      </c>
      <c r="I121" s="30" t="n">
        <f aca="false">E121*H121</f>
        <v>321.75</v>
      </c>
      <c r="J121" s="35" t="n">
        <v>91953</v>
      </c>
      <c r="K121" s="32" t="s">
        <v>21</v>
      </c>
    </row>
    <row r="122" customFormat="false" ht="26.25" hidden="false" customHeight="false" outlineLevel="0" collapsed="false">
      <c r="A122" s="26" t="s">
        <v>248</v>
      </c>
      <c r="B122" s="51" t="s">
        <v>249</v>
      </c>
      <c r="C122" s="26" t="s">
        <v>27</v>
      </c>
      <c r="D122" s="28" t="n">
        <v>9</v>
      </c>
      <c r="E122" s="29" t="n">
        <v>33.98</v>
      </c>
      <c r="F122" s="28" t="n">
        <f aca="false">ROUND(E122*D122,2)</f>
        <v>305.82</v>
      </c>
      <c r="G122" s="28"/>
      <c r="H122" s="30" t="n">
        <f aca="false">D122-G122</f>
        <v>9</v>
      </c>
      <c r="I122" s="30" t="n">
        <f aca="false">E122*H122</f>
        <v>305.82</v>
      </c>
      <c r="J122" s="35" t="n">
        <v>91959</v>
      </c>
      <c r="K122" s="32" t="s">
        <v>21</v>
      </c>
    </row>
    <row r="123" customFormat="false" ht="26.25" hidden="false" customHeight="false" outlineLevel="0" collapsed="false">
      <c r="A123" s="26" t="s">
        <v>250</v>
      </c>
      <c r="B123" s="51" t="s">
        <v>251</v>
      </c>
      <c r="C123" s="26" t="s">
        <v>27</v>
      </c>
      <c r="D123" s="28" t="n">
        <v>2</v>
      </c>
      <c r="E123" s="29" t="n">
        <v>46.5</v>
      </c>
      <c r="F123" s="28" t="n">
        <f aca="false">ROUND(E123*D123,2)</f>
        <v>93</v>
      </c>
      <c r="G123" s="28"/>
      <c r="H123" s="30" t="n">
        <f aca="false">D123-G123</f>
        <v>2</v>
      </c>
      <c r="I123" s="30" t="n">
        <f aca="false">E123*H123</f>
        <v>93</v>
      </c>
      <c r="J123" s="35" t="n">
        <v>91967</v>
      </c>
      <c r="K123" s="32" t="s">
        <v>21</v>
      </c>
    </row>
    <row r="124" customFormat="false" ht="26.25" hidden="false" customHeight="false" outlineLevel="0" collapsed="false">
      <c r="A124" s="26" t="s">
        <v>252</v>
      </c>
      <c r="B124" s="51" t="s">
        <v>253</v>
      </c>
      <c r="C124" s="26" t="s">
        <v>27</v>
      </c>
      <c r="D124" s="28" t="n">
        <v>1</v>
      </c>
      <c r="E124" s="29" t="n">
        <v>63.2</v>
      </c>
      <c r="F124" s="28" t="n">
        <f aca="false">ROUND(E124*D124,2)</f>
        <v>63.2</v>
      </c>
      <c r="G124" s="28"/>
      <c r="H124" s="30" t="n">
        <f aca="false">D124-G124</f>
        <v>1</v>
      </c>
      <c r="I124" s="30" t="n">
        <f aca="false">E124*H124</f>
        <v>63.2</v>
      </c>
      <c r="J124" s="35" t="n">
        <v>91975</v>
      </c>
      <c r="K124" s="32" t="s">
        <v>21</v>
      </c>
    </row>
    <row r="125" customFormat="false" ht="26.25" hidden="false" customHeight="false" outlineLevel="0" collapsed="false">
      <c r="A125" s="26" t="s">
        <v>254</v>
      </c>
      <c r="B125" s="51" t="s">
        <v>255</v>
      </c>
      <c r="C125" s="26" t="s">
        <v>256</v>
      </c>
      <c r="D125" s="28" t="n">
        <v>2</v>
      </c>
      <c r="E125" s="29" t="n">
        <v>39.04</v>
      </c>
      <c r="F125" s="28" t="n">
        <f aca="false">ROUND(E125*D125,2)</f>
        <v>78.08</v>
      </c>
      <c r="G125" s="28"/>
      <c r="H125" s="30" t="n">
        <f aca="false">D125-G125</f>
        <v>2</v>
      </c>
      <c r="I125" s="30" t="n">
        <f aca="false">E125*H125</f>
        <v>78.08</v>
      </c>
      <c r="J125" s="35" t="n">
        <v>91957</v>
      </c>
      <c r="K125" s="32" t="s">
        <v>21</v>
      </c>
    </row>
    <row r="126" customFormat="false" ht="26.25" hidden="false" customHeight="false" outlineLevel="0" collapsed="false">
      <c r="A126" s="26" t="s">
        <v>257</v>
      </c>
      <c r="B126" s="51" t="s">
        <v>258</v>
      </c>
      <c r="C126" s="26" t="s">
        <v>27</v>
      </c>
      <c r="D126" s="28" t="n">
        <v>9</v>
      </c>
      <c r="E126" s="29" t="n">
        <v>54.96</v>
      </c>
      <c r="F126" s="28" t="n">
        <f aca="false">ROUND(E126*D126,2)</f>
        <v>494.64</v>
      </c>
      <c r="G126" s="28"/>
      <c r="H126" s="30" t="n">
        <f aca="false">D126-G126</f>
        <v>9</v>
      </c>
      <c r="I126" s="30" t="n">
        <f aca="false">E126*H126</f>
        <v>494.64</v>
      </c>
      <c r="J126" s="35" t="n">
        <v>72339</v>
      </c>
      <c r="K126" s="32" t="s">
        <v>21</v>
      </c>
    </row>
    <row r="127" customFormat="false" ht="26.25" hidden="false" customHeight="false" outlineLevel="0" collapsed="false">
      <c r="A127" s="26" t="s">
        <v>259</v>
      </c>
      <c r="B127" s="51" t="s">
        <v>260</v>
      </c>
      <c r="C127" s="26" t="s">
        <v>235</v>
      </c>
      <c r="D127" s="28" t="n">
        <v>29</v>
      </c>
      <c r="E127" s="29" t="n">
        <v>131.73</v>
      </c>
      <c r="F127" s="28" t="n">
        <f aca="false">ROUND(E127*D127,2)</f>
        <v>3820.17</v>
      </c>
      <c r="G127" s="28"/>
      <c r="H127" s="30" t="n">
        <f aca="false">D127-G127</f>
        <v>29</v>
      </c>
      <c r="I127" s="30" t="n">
        <f aca="false">E127*H127</f>
        <v>3820.17</v>
      </c>
      <c r="J127" s="35" t="n">
        <v>93143</v>
      </c>
      <c r="K127" s="32" t="s">
        <v>21</v>
      </c>
    </row>
    <row r="128" customFormat="false" ht="15" hidden="false" customHeight="false" outlineLevel="0" collapsed="false">
      <c r="A128" s="37"/>
      <c r="B128" s="52" t="s">
        <v>261</v>
      </c>
      <c r="C128" s="37"/>
      <c r="D128" s="43"/>
      <c r="E128" s="54"/>
      <c r="F128" s="28"/>
      <c r="G128" s="28"/>
      <c r="H128" s="30"/>
      <c r="I128" s="30"/>
      <c r="J128" s="35"/>
      <c r="K128" s="53"/>
    </row>
    <row r="129" customFormat="false" ht="63.75" hidden="false" customHeight="true" outlineLevel="0" collapsed="false">
      <c r="A129" s="26" t="s">
        <v>262</v>
      </c>
      <c r="B129" s="27" t="s">
        <v>263</v>
      </c>
      <c r="C129" s="26" t="s">
        <v>27</v>
      </c>
      <c r="D129" s="28" t="n">
        <v>1</v>
      </c>
      <c r="E129" s="29" t="n">
        <v>422.47</v>
      </c>
      <c r="F129" s="28" t="n">
        <f aca="false">ROUND(E129*D129,2)</f>
        <v>422.47</v>
      </c>
      <c r="G129" s="28"/>
      <c r="H129" s="30" t="n">
        <f aca="false">D129-G129</f>
        <v>1</v>
      </c>
      <c r="I129" s="30" t="n">
        <f aca="false">E129*H129</f>
        <v>422.47</v>
      </c>
      <c r="J129" s="35" t="s">
        <v>264</v>
      </c>
      <c r="K129" s="32" t="s">
        <v>21</v>
      </c>
    </row>
    <row r="130" customFormat="false" ht="26.25" hidden="false" customHeight="false" outlineLevel="0" collapsed="false">
      <c r="A130" s="26" t="s">
        <v>265</v>
      </c>
      <c r="B130" s="27" t="s">
        <v>266</v>
      </c>
      <c r="C130" s="26" t="s">
        <v>27</v>
      </c>
      <c r="D130" s="28" t="n">
        <v>1</v>
      </c>
      <c r="E130" s="29" t="n">
        <v>288.27</v>
      </c>
      <c r="F130" s="28" t="n">
        <f aca="false">ROUND(E130*D130,2)</f>
        <v>288.27</v>
      </c>
      <c r="G130" s="28"/>
      <c r="H130" s="30" t="n">
        <f aca="false">D130-G130</f>
        <v>1</v>
      </c>
      <c r="I130" s="30" t="n">
        <f aca="false">E130*H130</f>
        <v>288.27</v>
      </c>
      <c r="J130" s="35" t="s">
        <v>267</v>
      </c>
      <c r="K130" s="32" t="s">
        <v>21</v>
      </c>
    </row>
    <row r="131" customFormat="false" ht="26.25" hidden="false" customHeight="false" outlineLevel="0" collapsed="false">
      <c r="A131" s="26" t="s">
        <v>268</v>
      </c>
      <c r="B131" s="27" t="s">
        <v>269</v>
      </c>
      <c r="C131" s="26" t="s">
        <v>27</v>
      </c>
      <c r="D131" s="28" t="n">
        <v>2</v>
      </c>
      <c r="E131" s="29" t="n">
        <v>102.96</v>
      </c>
      <c r="F131" s="28" t="n">
        <f aca="false">ROUND(E131*D131,2)</f>
        <v>205.92</v>
      </c>
      <c r="G131" s="28"/>
      <c r="H131" s="30" t="n">
        <f aca="false">D131-G131</f>
        <v>2</v>
      </c>
      <c r="I131" s="30" t="n">
        <f aca="false">E131*H131</f>
        <v>205.92</v>
      </c>
      <c r="J131" s="35" t="s">
        <v>270</v>
      </c>
      <c r="K131" s="32" t="s">
        <v>21</v>
      </c>
    </row>
    <row r="132" customFormat="false" ht="24.75" hidden="false" customHeight="false" outlineLevel="0" collapsed="false">
      <c r="A132" s="26" t="s">
        <v>271</v>
      </c>
      <c r="B132" s="27" t="s">
        <v>272</v>
      </c>
      <c r="C132" s="26" t="s">
        <v>27</v>
      </c>
      <c r="D132" s="28" t="n">
        <v>1</v>
      </c>
      <c r="E132" s="29" t="n">
        <v>140.57</v>
      </c>
      <c r="F132" s="28" t="n">
        <f aca="false">ROUND(E132*D132,2)</f>
        <v>140.57</v>
      </c>
      <c r="G132" s="28"/>
      <c r="H132" s="30" t="n">
        <f aca="false">D132-G132</f>
        <v>1</v>
      </c>
      <c r="I132" s="30" t="n">
        <f aca="false">E132*H132</f>
        <v>140.57</v>
      </c>
      <c r="J132" s="35" t="s">
        <v>273</v>
      </c>
      <c r="K132" s="38" t="s">
        <v>219</v>
      </c>
    </row>
    <row r="133" customFormat="false" ht="15" hidden="false" customHeight="false" outlineLevel="0" collapsed="false">
      <c r="A133" s="37"/>
      <c r="B133" s="52" t="s">
        <v>274</v>
      </c>
      <c r="C133" s="37"/>
      <c r="D133" s="43"/>
      <c r="E133" s="54"/>
      <c r="F133" s="28"/>
      <c r="G133" s="28"/>
      <c r="H133" s="30"/>
      <c r="I133" s="30"/>
      <c r="J133" s="35"/>
      <c r="K133" s="53"/>
    </row>
    <row r="134" customFormat="false" ht="58.5" hidden="false" customHeight="true" outlineLevel="0" collapsed="false">
      <c r="A134" s="40" t="s">
        <v>275</v>
      </c>
      <c r="B134" s="62" t="s">
        <v>276</v>
      </c>
      <c r="C134" s="26" t="s">
        <v>27</v>
      </c>
      <c r="D134" s="28" t="n">
        <v>2</v>
      </c>
      <c r="E134" s="29" t="n">
        <v>422.47</v>
      </c>
      <c r="F134" s="28" t="n">
        <f aca="false">ROUND(E134*D134,2)</f>
        <v>844.94</v>
      </c>
      <c r="G134" s="28"/>
      <c r="H134" s="30" t="n">
        <f aca="false">D134-G134</f>
        <v>2</v>
      </c>
      <c r="I134" s="30" t="n">
        <f aca="false">E134*H134</f>
        <v>844.94</v>
      </c>
      <c r="J134" s="35" t="s">
        <v>264</v>
      </c>
      <c r="K134" s="32" t="s">
        <v>21</v>
      </c>
    </row>
    <row r="135" customFormat="false" ht="17.25" hidden="false" customHeight="true" outlineLevel="0" collapsed="false">
      <c r="A135" s="26" t="s">
        <v>277</v>
      </c>
      <c r="B135" s="51" t="s">
        <v>278</v>
      </c>
      <c r="C135" s="26" t="s">
        <v>27</v>
      </c>
      <c r="D135" s="28" t="n">
        <v>2</v>
      </c>
      <c r="E135" s="29" t="n">
        <v>184.06</v>
      </c>
      <c r="F135" s="28" t="n">
        <f aca="false">ROUND(E135*D135,2)</f>
        <v>368.12</v>
      </c>
      <c r="G135" s="28"/>
      <c r="H135" s="30" t="n">
        <f aca="false">D135-G135</f>
        <v>2</v>
      </c>
      <c r="I135" s="30" t="n">
        <f aca="false">E135*H135</f>
        <v>368.12</v>
      </c>
      <c r="J135" s="35" t="s">
        <v>279</v>
      </c>
      <c r="K135" s="38" t="s">
        <v>44</v>
      </c>
    </row>
    <row r="136" customFormat="false" ht="24.75" hidden="false" customHeight="false" outlineLevel="0" collapsed="false">
      <c r="A136" s="26" t="s">
        <v>280</v>
      </c>
      <c r="B136" s="27" t="s">
        <v>281</v>
      </c>
      <c r="C136" s="26" t="s">
        <v>27</v>
      </c>
      <c r="D136" s="28" t="n">
        <v>3</v>
      </c>
      <c r="E136" s="29" t="n">
        <v>102.96</v>
      </c>
      <c r="F136" s="28" t="n">
        <f aca="false">ROUND(E136*D136,2)</f>
        <v>308.88</v>
      </c>
      <c r="G136" s="28"/>
      <c r="H136" s="30" t="n">
        <f aca="false">D136-G136</f>
        <v>3</v>
      </c>
      <c r="I136" s="30" t="n">
        <f aca="false">E136*H136</f>
        <v>308.88</v>
      </c>
      <c r="J136" s="35" t="s">
        <v>273</v>
      </c>
      <c r="K136" s="38" t="s">
        <v>219</v>
      </c>
    </row>
    <row r="137" customFormat="false" ht="26.25" hidden="false" customHeight="false" outlineLevel="0" collapsed="false">
      <c r="A137" s="26" t="s">
        <v>282</v>
      </c>
      <c r="B137" s="51" t="s">
        <v>283</v>
      </c>
      <c r="C137" s="26" t="s">
        <v>27</v>
      </c>
      <c r="D137" s="28" t="n">
        <v>2</v>
      </c>
      <c r="E137" s="29" t="n">
        <v>102.96</v>
      </c>
      <c r="F137" s="28" t="n">
        <f aca="false">ROUND(E137*D137,2)</f>
        <v>205.92</v>
      </c>
      <c r="G137" s="28"/>
      <c r="H137" s="30" t="n">
        <f aca="false">D137-G137</f>
        <v>2</v>
      </c>
      <c r="I137" s="30" t="n">
        <f aca="false">E137*H137</f>
        <v>205.92</v>
      </c>
      <c r="J137" s="35" t="s">
        <v>270</v>
      </c>
      <c r="K137" s="32" t="s">
        <v>21</v>
      </c>
    </row>
    <row r="138" customFormat="false" ht="26.25" hidden="false" customHeight="false" outlineLevel="0" collapsed="false">
      <c r="A138" s="26" t="s">
        <v>284</v>
      </c>
      <c r="B138" s="51" t="s">
        <v>285</v>
      </c>
      <c r="C138" s="26" t="s">
        <v>27</v>
      </c>
      <c r="D138" s="28" t="n">
        <v>10</v>
      </c>
      <c r="E138" s="29" t="n">
        <v>11.95</v>
      </c>
      <c r="F138" s="28" t="n">
        <f aca="false">ROUND(E138*D138,2)</f>
        <v>119.5</v>
      </c>
      <c r="G138" s="28"/>
      <c r="H138" s="30" t="n">
        <f aca="false">D138-G138</f>
        <v>10</v>
      </c>
      <c r="I138" s="30" t="n">
        <f aca="false">E138*H138</f>
        <v>119.5</v>
      </c>
      <c r="J138" s="35" t="s">
        <v>286</v>
      </c>
      <c r="K138" s="32" t="s">
        <v>21</v>
      </c>
    </row>
    <row r="139" customFormat="false" ht="26.25" hidden="false" customHeight="false" outlineLevel="0" collapsed="false">
      <c r="A139" s="26" t="s">
        <v>287</v>
      </c>
      <c r="B139" s="27" t="s">
        <v>288</v>
      </c>
      <c r="C139" s="26" t="s">
        <v>27</v>
      </c>
      <c r="D139" s="28" t="n">
        <v>10</v>
      </c>
      <c r="E139" s="29" t="n">
        <v>18.19</v>
      </c>
      <c r="F139" s="28" t="n">
        <f aca="false">ROUND(E139*D139,2)</f>
        <v>181.9</v>
      </c>
      <c r="G139" s="28"/>
      <c r="H139" s="30" t="n">
        <f aca="false">D139-G139</f>
        <v>10</v>
      </c>
      <c r="I139" s="30" t="n">
        <f aca="false">E139*H139</f>
        <v>181.9</v>
      </c>
      <c r="J139" s="35" t="s">
        <v>289</v>
      </c>
      <c r="K139" s="32" t="s">
        <v>21</v>
      </c>
    </row>
    <row r="140" customFormat="false" ht="26.25" hidden="false" customHeight="false" outlineLevel="0" collapsed="false">
      <c r="A140" s="26" t="s">
        <v>290</v>
      </c>
      <c r="B140" s="27" t="s">
        <v>291</v>
      </c>
      <c r="C140" s="26" t="s">
        <v>27</v>
      </c>
      <c r="D140" s="28" t="n">
        <v>5</v>
      </c>
      <c r="E140" s="29" t="n">
        <v>52.85</v>
      </c>
      <c r="F140" s="28" t="n">
        <f aca="false">ROUND(E140*D140,2)</f>
        <v>264.25</v>
      </c>
      <c r="G140" s="28"/>
      <c r="H140" s="30" t="n">
        <f aca="false">D140-G140</f>
        <v>5</v>
      </c>
      <c r="I140" s="30" t="n">
        <f aca="false">E140*H140</f>
        <v>264.25</v>
      </c>
      <c r="J140" s="35" t="s">
        <v>292</v>
      </c>
      <c r="K140" s="32" t="s">
        <v>21</v>
      </c>
    </row>
    <row r="141" customFormat="false" ht="15" hidden="false" customHeight="false" outlineLevel="0" collapsed="false">
      <c r="A141" s="37"/>
      <c r="B141" s="52" t="s">
        <v>293</v>
      </c>
      <c r="C141" s="37"/>
      <c r="D141" s="43"/>
      <c r="E141" s="54"/>
      <c r="F141" s="28"/>
      <c r="G141" s="28"/>
      <c r="H141" s="30"/>
      <c r="I141" s="30"/>
      <c r="J141" s="35"/>
      <c r="K141" s="53"/>
    </row>
    <row r="142" customFormat="false" ht="18" hidden="false" customHeight="true" outlineLevel="0" collapsed="false">
      <c r="A142" s="26" t="s">
        <v>294</v>
      </c>
      <c r="B142" s="51" t="s">
        <v>295</v>
      </c>
      <c r="C142" s="26" t="s">
        <v>27</v>
      </c>
      <c r="D142" s="28" t="n">
        <v>11</v>
      </c>
      <c r="E142" s="29" t="n">
        <v>46.55</v>
      </c>
      <c r="F142" s="28" t="n">
        <f aca="false">ROUND(E142*D142,2)</f>
        <v>512.05</v>
      </c>
      <c r="G142" s="28"/>
      <c r="H142" s="30" t="n">
        <f aca="false">D142-G142</f>
        <v>11</v>
      </c>
      <c r="I142" s="30" t="n">
        <f aca="false">E142*H142</f>
        <v>512.05</v>
      </c>
      <c r="J142" s="35" t="s">
        <v>296</v>
      </c>
      <c r="K142" s="38" t="s">
        <v>180</v>
      </c>
    </row>
    <row r="143" customFormat="false" ht="26.25" hidden="false" customHeight="false" outlineLevel="0" collapsed="false">
      <c r="A143" s="26" t="s">
        <v>297</v>
      </c>
      <c r="B143" s="51" t="s">
        <v>298</v>
      </c>
      <c r="C143" s="26" t="s">
        <v>235</v>
      </c>
      <c r="D143" s="28" t="n">
        <v>11</v>
      </c>
      <c r="E143" s="29" t="n">
        <v>131.73</v>
      </c>
      <c r="F143" s="28" t="n">
        <f aca="false">ROUND(E143*D143,2)</f>
        <v>1449.03</v>
      </c>
      <c r="G143" s="28"/>
      <c r="H143" s="30" t="n">
        <f aca="false">D143-G143</f>
        <v>11</v>
      </c>
      <c r="I143" s="30" t="n">
        <f aca="false">E143*H143</f>
        <v>1449.03</v>
      </c>
      <c r="J143" s="35" t="n">
        <v>93143</v>
      </c>
      <c r="K143" s="32" t="s">
        <v>21</v>
      </c>
    </row>
    <row r="144" customFormat="false" ht="26.25" hidden="false" customHeight="false" outlineLevel="0" collapsed="false">
      <c r="A144" s="26" t="s">
        <v>299</v>
      </c>
      <c r="B144" s="51" t="s">
        <v>300</v>
      </c>
      <c r="C144" s="26" t="s">
        <v>235</v>
      </c>
      <c r="D144" s="28" t="n">
        <v>7</v>
      </c>
      <c r="E144" s="29" t="n">
        <v>131.73</v>
      </c>
      <c r="F144" s="28" t="n">
        <f aca="false">ROUND(E144*D144,2)</f>
        <v>922.11</v>
      </c>
      <c r="G144" s="28"/>
      <c r="H144" s="30" t="n">
        <f aca="false">D144-G144</f>
        <v>7</v>
      </c>
      <c r="I144" s="30" t="n">
        <f aca="false">E144*H144</f>
        <v>922.11</v>
      </c>
      <c r="J144" s="35" t="n">
        <v>93143</v>
      </c>
      <c r="K144" s="32" t="s">
        <v>21</v>
      </c>
    </row>
    <row r="145" customFormat="false" ht="26.25" hidden="false" customHeight="false" outlineLevel="0" collapsed="false">
      <c r="A145" s="26" t="s">
        <v>301</v>
      </c>
      <c r="B145" s="51" t="s">
        <v>302</v>
      </c>
      <c r="C145" s="26" t="s">
        <v>235</v>
      </c>
      <c r="D145" s="28" t="n">
        <v>2</v>
      </c>
      <c r="E145" s="29" t="n">
        <v>131.73</v>
      </c>
      <c r="F145" s="28" t="n">
        <f aca="false">ROUND(E145*D145,2)</f>
        <v>263.46</v>
      </c>
      <c r="G145" s="28"/>
      <c r="H145" s="30" t="n">
        <f aca="false">D145-G145</f>
        <v>2</v>
      </c>
      <c r="I145" s="30" t="n">
        <f aca="false">E145*H145</f>
        <v>263.46</v>
      </c>
      <c r="J145" s="35" t="n">
        <v>93143</v>
      </c>
      <c r="K145" s="32" t="s">
        <v>21</v>
      </c>
    </row>
    <row r="146" customFormat="false" ht="26.25" hidden="false" customHeight="false" outlineLevel="0" collapsed="false">
      <c r="A146" s="26" t="s">
        <v>303</v>
      </c>
      <c r="B146" s="51" t="s">
        <v>304</v>
      </c>
      <c r="C146" s="26" t="s">
        <v>27</v>
      </c>
      <c r="D146" s="28" t="n">
        <v>1</v>
      </c>
      <c r="E146" s="29" t="n">
        <v>181.74</v>
      </c>
      <c r="F146" s="28" t="n">
        <f aca="false">ROUND(E146*D146,2)</f>
        <v>181.74</v>
      </c>
      <c r="G146" s="28"/>
      <c r="H146" s="30" t="n">
        <f aca="false">D146-G146</f>
        <v>1</v>
      </c>
      <c r="I146" s="30" t="n">
        <f aca="false">E146*H146</f>
        <v>181.74</v>
      </c>
      <c r="J146" s="35" t="n">
        <v>83370</v>
      </c>
      <c r="K146" s="32" t="s">
        <v>21</v>
      </c>
    </row>
    <row r="147" customFormat="false" ht="30" hidden="false" customHeight="true" outlineLevel="0" collapsed="false">
      <c r="A147" s="26" t="s">
        <v>305</v>
      </c>
      <c r="B147" s="27" t="s">
        <v>306</v>
      </c>
      <c r="C147" s="26" t="s">
        <v>27</v>
      </c>
      <c r="D147" s="28" t="n">
        <v>3</v>
      </c>
      <c r="E147" s="29" t="n">
        <v>396.08</v>
      </c>
      <c r="F147" s="28" t="n">
        <f aca="false">ROUND(E147*D147,2)</f>
        <v>1188.24</v>
      </c>
      <c r="G147" s="28"/>
      <c r="H147" s="30" t="n">
        <f aca="false">D147-G147</f>
        <v>3</v>
      </c>
      <c r="I147" s="30" t="n">
        <f aca="false">E147*H147</f>
        <v>1188.24</v>
      </c>
      <c r="J147" s="63" t="s">
        <v>307</v>
      </c>
      <c r="K147" s="32" t="s">
        <v>21</v>
      </c>
    </row>
    <row r="148" customFormat="false" ht="15" hidden="false" customHeight="false" outlineLevel="0" collapsed="false">
      <c r="A148" s="26"/>
      <c r="B148" s="51"/>
      <c r="C148" s="26"/>
      <c r="D148" s="28"/>
      <c r="E148" s="41" t="s">
        <v>45</v>
      </c>
      <c r="F148" s="41" t="n">
        <f aca="false">SUM(F108:F147)</f>
        <v>48006.96</v>
      </c>
      <c r="G148" s="41"/>
      <c r="H148" s="41"/>
      <c r="I148" s="41" t="n">
        <f aca="false">SUM(I108:I147)</f>
        <v>48006.96</v>
      </c>
      <c r="J148" s="63"/>
      <c r="K148" s="38"/>
    </row>
    <row r="149" customFormat="false" ht="15" hidden="false" customHeight="false" outlineLevel="0" collapsed="false">
      <c r="A149" s="44" t="n">
        <v>10</v>
      </c>
      <c r="B149" s="45" t="s">
        <v>308</v>
      </c>
      <c r="C149" s="46"/>
      <c r="D149" s="47"/>
      <c r="E149" s="47"/>
      <c r="F149" s="47"/>
      <c r="G149" s="47"/>
      <c r="H149" s="47"/>
      <c r="I149" s="47"/>
      <c r="J149" s="48"/>
      <c r="K149" s="49"/>
    </row>
    <row r="150" customFormat="false" ht="15" hidden="false" customHeight="false" outlineLevel="0" collapsed="false">
      <c r="A150" s="37"/>
      <c r="B150" s="52" t="s">
        <v>309</v>
      </c>
      <c r="C150" s="37"/>
      <c r="D150" s="43"/>
      <c r="E150" s="43"/>
      <c r="F150" s="28"/>
      <c r="G150" s="28"/>
      <c r="H150" s="30"/>
      <c r="I150" s="30"/>
      <c r="J150" s="35"/>
      <c r="K150" s="53"/>
    </row>
    <row r="151" customFormat="false" ht="36.75" hidden="false" customHeight="false" outlineLevel="0" collapsed="false">
      <c r="A151" s="26" t="s">
        <v>310</v>
      </c>
      <c r="B151" s="27" t="s">
        <v>311</v>
      </c>
      <c r="C151" s="26" t="s">
        <v>27</v>
      </c>
      <c r="D151" s="28" t="n">
        <v>1</v>
      </c>
      <c r="E151" s="29" t="n">
        <v>190.48</v>
      </c>
      <c r="F151" s="28" t="n">
        <f aca="false">ROUND(E151*D151,2)</f>
        <v>190.48</v>
      </c>
      <c r="G151" s="28"/>
      <c r="H151" s="30" t="n">
        <f aca="false">D151-G151</f>
        <v>1</v>
      </c>
      <c r="I151" s="30" t="n">
        <f aca="false">E151*H151</f>
        <v>190.48</v>
      </c>
      <c r="J151" s="35" t="n">
        <v>95470</v>
      </c>
      <c r="K151" s="32" t="s">
        <v>21</v>
      </c>
    </row>
    <row r="152" customFormat="false" ht="19.5" hidden="false" customHeight="true" outlineLevel="0" collapsed="false">
      <c r="A152" s="26" t="s">
        <v>312</v>
      </c>
      <c r="B152" s="51" t="s">
        <v>313</v>
      </c>
      <c r="C152" s="26" t="s">
        <v>27</v>
      </c>
      <c r="D152" s="28" t="n">
        <v>1</v>
      </c>
      <c r="E152" s="29" t="n">
        <v>25.47</v>
      </c>
      <c r="F152" s="28" t="n">
        <f aca="false">ROUND(E152*D152,2)</f>
        <v>25.47</v>
      </c>
      <c r="G152" s="28"/>
      <c r="H152" s="30" t="n">
        <f aca="false">D152-G152</f>
        <v>1</v>
      </c>
      <c r="I152" s="30" t="n">
        <f aca="false">E152*H152</f>
        <v>25.47</v>
      </c>
      <c r="J152" s="35" t="s">
        <v>314</v>
      </c>
      <c r="K152" s="38" t="s">
        <v>180</v>
      </c>
    </row>
    <row r="153" customFormat="false" ht="27" hidden="false" customHeight="true" outlineLevel="0" collapsed="false">
      <c r="A153" s="26" t="s">
        <v>315</v>
      </c>
      <c r="B153" s="27" t="s">
        <v>316</v>
      </c>
      <c r="C153" s="26" t="s">
        <v>27</v>
      </c>
      <c r="D153" s="28" t="n">
        <v>4</v>
      </c>
      <c r="E153" s="29" t="n">
        <v>443.05</v>
      </c>
      <c r="F153" s="28" t="n">
        <f aca="false">ROUND(E153*D153,2)</f>
        <v>1772.2</v>
      </c>
      <c r="G153" s="28"/>
      <c r="H153" s="30" t="n">
        <f aca="false">D153-G153</f>
        <v>4</v>
      </c>
      <c r="I153" s="30" t="n">
        <f aca="false">E153*H153</f>
        <v>1772.2</v>
      </c>
      <c r="J153" s="35" t="s">
        <v>317</v>
      </c>
      <c r="K153" s="38" t="s">
        <v>180</v>
      </c>
    </row>
    <row r="154" customFormat="false" ht="21" hidden="false" customHeight="true" outlineLevel="0" collapsed="false">
      <c r="A154" s="26" t="s">
        <v>318</v>
      </c>
      <c r="B154" s="51" t="s">
        <v>319</v>
      </c>
      <c r="C154" s="26" t="s">
        <v>27</v>
      </c>
      <c r="D154" s="28" t="n">
        <v>5</v>
      </c>
      <c r="E154" s="29" t="n">
        <v>44.37</v>
      </c>
      <c r="F154" s="28" t="n">
        <f aca="false">ROUND(E154*D154,2)</f>
        <v>221.85</v>
      </c>
      <c r="G154" s="28"/>
      <c r="H154" s="30" t="n">
        <f aca="false">D154-G154</f>
        <v>5</v>
      </c>
      <c r="I154" s="30" t="n">
        <f aca="false">E154*H154</f>
        <v>221.85</v>
      </c>
      <c r="J154" s="35" t="s">
        <v>320</v>
      </c>
      <c r="K154" s="38" t="s">
        <v>180</v>
      </c>
    </row>
    <row r="155" customFormat="false" ht="54" hidden="false" customHeight="true" outlineLevel="0" collapsed="false">
      <c r="A155" s="26" t="s">
        <v>321</v>
      </c>
      <c r="B155" s="27" t="s">
        <v>322</v>
      </c>
      <c r="C155" s="26" t="s">
        <v>27</v>
      </c>
      <c r="D155" s="28" t="n">
        <v>12</v>
      </c>
      <c r="E155" s="29" t="n">
        <v>185.46</v>
      </c>
      <c r="F155" s="28" t="n">
        <f aca="false">ROUND(E155*D155,2)</f>
        <v>2225.52</v>
      </c>
      <c r="G155" s="28"/>
      <c r="H155" s="30" t="n">
        <f aca="false">D155-G155</f>
        <v>12</v>
      </c>
      <c r="I155" s="30" t="n">
        <f aca="false">E155*H155</f>
        <v>2225.52</v>
      </c>
      <c r="J155" s="35" t="n">
        <v>86942</v>
      </c>
      <c r="K155" s="32" t="s">
        <v>21</v>
      </c>
    </row>
    <row r="156" customFormat="false" ht="27" hidden="false" customHeight="true" outlineLevel="0" collapsed="false">
      <c r="A156" s="26" t="s">
        <v>323</v>
      </c>
      <c r="B156" s="27" t="s">
        <v>324</v>
      </c>
      <c r="C156" s="26" t="s">
        <v>70</v>
      </c>
      <c r="D156" s="28" t="n">
        <v>1.5</v>
      </c>
      <c r="E156" s="29" t="n">
        <v>808.76</v>
      </c>
      <c r="F156" s="28" t="n">
        <f aca="false">ROUND(E156*D156,2)</f>
        <v>1213.14</v>
      </c>
      <c r="G156" s="28"/>
      <c r="H156" s="30" t="n">
        <f aca="false">D156-G156</f>
        <v>1.5</v>
      </c>
      <c r="I156" s="30" t="n">
        <f aca="false">E156*H156</f>
        <v>1213.14</v>
      </c>
      <c r="J156" s="35" t="s">
        <v>325</v>
      </c>
      <c r="K156" s="38" t="s">
        <v>180</v>
      </c>
    </row>
    <row r="157" customFormat="false" ht="28.5" hidden="false" customHeight="true" outlineLevel="0" collapsed="false">
      <c r="A157" s="26" t="s">
        <v>326</v>
      </c>
      <c r="B157" s="27" t="s">
        <v>327</v>
      </c>
      <c r="C157" s="26" t="s">
        <v>27</v>
      </c>
      <c r="D157" s="28" t="n">
        <v>13</v>
      </c>
      <c r="E157" s="29" t="n">
        <v>36.82</v>
      </c>
      <c r="F157" s="28" t="n">
        <f aca="false">ROUND(E157*D157,2)</f>
        <v>478.66</v>
      </c>
      <c r="G157" s="28"/>
      <c r="H157" s="30" t="n">
        <f aca="false">D157-G157</f>
        <v>13</v>
      </c>
      <c r="I157" s="30" t="n">
        <f aca="false">E157*H157</f>
        <v>478.66</v>
      </c>
      <c r="J157" s="35" t="n">
        <v>95547</v>
      </c>
      <c r="K157" s="32" t="s">
        <v>21</v>
      </c>
    </row>
    <row r="158" customFormat="false" ht="18.75" hidden="false" customHeight="true" outlineLevel="0" collapsed="false">
      <c r="A158" s="26" t="s">
        <v>328</v>
      </c>
      <c r="B158" s="51" t="s">
        <v>329</v>
      </c>
      <c r="C158" s="26" t="s">
        <v>27</v>
      </c>
      <c r="D158" s="28" t="n">
        <v>13</v>
      </c>
      <c r="E158" s="29" t="n">
        <v>35.7</v>
      </c>
      <c r="F158" s="28" t="n">
        <f aca="false">ROUND(E158*D158,2)</f>
        <v>464.1</v>
      </c>
      <c r="G158" s="28"/>
      <c r="H158" s="30" t="n">
        <f aca="false">D158-G158</f>
        <v>13</v>
      </c>
      <c r="I158" s="30" t="n">
        <f aca="false">E158*H158</f>
        <v>464.1</v>
      </c>
      <c r="J158" s="35" t="s">
        <v>330</v>
      </c>
      <c r="K158" s="38" t="s">
        <v>180</v>
      </c>
    </row>
    <row r="159" customFormat="false" ht="39.75" hidden="false" customHeight="true" outlineLevel="0" collapsed="false">
      <c r="A159" s="26" t="s">
        <v>331</v>
      </c>
      <c r="B159" s="62" t="s">
        <v>332</v>
      </c>
      <c r="C159" s="26" t="s">
        <v>27</v>
      </c>
      <c r="D159" s="28" t="n">
        <v>1</v>
      </c>
      <c r="E159" s="29" t="n">
        <v>725.87</v>
      </c>
      <c r="F159" s="28" t="n">
        <f aca="false">ROUND(E159*D159,2)</f>
        <v>725.87</v>
      </c>
      <c r="G159" s="28"/>
      <c r="H159" s="30" t="n">
        <f aca="false">D159-G159</f>
        <v>1</v>
      </c>
      <c r="I159" s="30" t="n">
        <f aca="false">E159*H159</f>
        <v>725.87</v>
      </c>
      <c r="J159" s="35" t="n">
        <v>86919</v>
      </c>
      <c r="K159" s="32" t="s">
        <v>21</v>
      </c>
    </row>
    <row r="160" customFormat="false" ht="24.75" hidden="false" customHeight="true" outlineLevel="0" collapsed="false">
      <c r="A160" s="26" t="s">
        <v>333</v>
      </c>
      <c r="B160" s="51" t="s">
        <v>334</v>
      </c>
      <c r="C160" s="26" t="s">
        <v>27</v>
      </c>
      <c r="D160" s="28" t="n">
        <v>1</v>
      </c>
      <c r="E160" s="29" t="n">
        <v>1558.5</v>
      </c>
      <c r="F160" s="28" t="n">
        <f aca="false">ROUND(E160*D160,2)</f>
        <v>1558.5</v>
      </c>
      <c r="G160" s="28"/>
      <c r="H160" s="30" t="n">
        <f aca="false">D160-G160</f>
        <v>1</v>
      </c>
      <c r="I160" s="30" t="n">
        <f aca="false">E160*H160</f>
        <v>1558.5</v>
      </c>
      <c r="J160" s="64" t="s">
        <v>335</v>
      </c>
      <c r="K160" s="38" t="s">
        <v>180</v>
      </c>
    </row>
    <row r="161" customFormat="false" ht="32.25" hidden="false" customHeight="true" outlineLevel="0" collapsed="false">
      <c r="A161" s="26" t="s">
        <v>336</v>
      </c>
      <c r="B161" s="27" t="s">
        <v>337</v>
      </c>
      <c r="C161" s="26" t="s">
        <v>70</v>
      </c>
      <c r="D161" s="28" t="n">
        <v>13.2</v>
      </c>
      <c r="E161" s="29" t="n">
        <v>1260.79</v>
      </c>
      <c r="F161" s="28" t="n">
        <f aca="false">ROUND(E161*D161,2)</f>
        <v>16642.43</v>
      </c>
      <c r="G161" s="28"/>
      <c r="H161" s="30" t="n">
        <f aca="false">D161-G161</f>
        <v>13.2</v>
      </c>
      <c r="I161" s="30" t="n">
        <f aca="false">E161*H161</f>
        <v>16642.428</v>
      </c>
      <c r="J161" s="35" t="n">
        <v>169</v>
      </c>
      <c r="K161" s="38" t="s">
        <v>66</v>
      </c>
    </row>
    <row r="162" customFormat="false" ht="21" hidden="false" customHeight="true" outlineLevel="0" collapsed="false">
      <c r="A162" s="26" t="s">
        <v>338</v>
      </c>
      <c r="B162" s="51" t="s">
        <v>339</v>
      </c>
      <c r="C162" s="26" t="s">
        <v>70</v>
      </c>
      <c r="D162" s="28" t="n">
        <v>2.7</v>
      </c>
      <c r="E162" s="29" t="n">
        <v>816.15</v>
      </c>
      <c r="F162" s="28" t="n">
        <f aca="false">ROUND(E162*D162,2)</f>
        <v>2203.61</v>
      </c>
      <c r="G162" s="28"/>
      <c r="H162" s="30" t="n">
        <f aca="false">D162-G162</f>
        <v>2.7</v>
      </c>
      <c r="I162" s="30" t="n">
        <f aca="false">E162*H162</f>
        <v>2203.605</v>
      </c>
      <c r="J162" s="35" t="s">
        <v>340</v>
      </c>
      <c r="K162" s="38" t="s">
        <v>180</v>
      </c>
    </row>
    <row r="163" customFormat="false" ht="15" hidden="false" customHeight="false" outlineLevel="0" collapsed="false">
      <c r="A163" s="26" t="s">
        <v>341</v>
      </c>
      <c r="B163" s="51" t="s">
        <v>342</v>
      </c>
      <c r="C163" s="26" t="s">
        <v>70</v>
      </c>
      <c r="D163" s="28" t="n">
        <v>18.2</v>
      </c>
      <c r="E163" s="29" t="n">
        <v>129.78</v>
      </c>
      <c r="F163" s="28" t="n">
        <f aca="false">ROUND(E163*D163,2)</f>
        <v>2362</v>
      </c>
      <c r="G163" s="28"/>
      <c r="H163" s="30" t="n">
        <f aca="false">D163-G163</f>
        <v>18.2</v>
      </c>
      <c r="I163" s="30" t="n">
        <f aca="false">E163*H163</f>
        <v>2361.996</v>
      </c>
      <c r="J163" s="35" t="s">
        <v>343</v>
      </c>
      <c r="K163" s="38" t="s">
        <v>180</v>
      </c>
    </row>
    <row r="164" customFormat="false" ht="15" hidden="false" customHeight="false" outlineLevel="0" collapsed="false">
      <c r="A164" s="26" t="s">
        <v>344</v>
      </c>
      <c r="B164" s="51" t="s">
        <v>345</v>
      </c>
      <c r="C164" s="26" t="s">
        <v>27</v>
      </c>
      <c r="D164" s="28" t="n">
        <v>1</v>
      </c>
      <c r="E164" s="29" t="n">
        <v>823.56</v>
      </c>
      <c r="F164" s="28" t="n">
        <f aca="false">ROUND(E164*D164,2)</f>
        <v>823.56</v>
      </c>
      <c r="G164" s="28"/>
      <c r="H164" s="30" t="n">
        <f aca="false">D164-G164</f>
        <v>1</v>
      </c>
      <c r="I164" s="30" t="n">
        <f aca="false">E164*H164</f>
        <v>823.56</v>
      </c>
      <c r="J164" s="35" t="s">
        <v>346</v>
      </c>
      <c r="K164" s="38" t="s">
        <v>180</v>
      </c>
    </row>
    <row r="165" customFormat="false" ht="33.75" hidden="false" customHeight="true" outlineLevel="0" collapsed="false">
      <c r="A165" s="26" t="s">
        <v>347</v>
      </c>
      <c r="B165" s="27" t="s">
        <v>348</v>
      </c>
      <c r="C165" s="26" t="s">
        <v>27</v>
      </c>
      <c r="D165" s="28" t="n">
        <v>12</v>
      </c>
      <c r="E165" s="29" t="n">
        <v>210.48</v>
      </c>
      <c r="F165" s="28" t="n">
        <f aca="false">ROUND(E165*D165,2)</f>
        <v>2525.76</v>
      </c>
      <c r="G165" s="28"/>
      <c r="H165" s="30" t="n">
        <f aca="false">D165-G165</f>
        <v>12</v>
      </c>
      <c r="I165" s="30" t="n">
        <f aca="false">E165*H165</f>
        <v>2525.76</v>
      </c>
      <c r="J165" s="35" t="n">
        <v>54</v>
      </c>
      <c r="K165" s="38" t="s">
        <v>66</v>
      </c>
    </row>
    <row r="166" customFormat="false" ht="31.5" hidden="false" customHeight="true" outlineLevel="0" collapsed="false">
      <c r="A166" s="26" t="s">
        <v>349</v>
      </c>
      <c r="B166" s="27" t="s">
        <v>350</v>
      </c>
      <c r="C166" s="26" t="s">
        <v>27</v>
      </c>
      <c r="D166" s="28" t="n">
        <v>4</v>
      </c>
      <c r="E166" s="29" t="n">
        <v>29.56</v>
      </c>
      <c r="F166" s="28" t="n">
        <f aca="false">ROUND(E166*D166,2)</f>
        <v>118.24</v>
      </c>
      <c r="G166" s="28"/>
      <c r="H166" s="30" t="n">
        <f aca="false">D166-G166</f>
        <v>4</v>
      </c>
      <c r="I166" s="30" t="n">
        <f aca="false">E166*H166</f>
        <v>118.24</v>
      </c>
      <c r="J166" s="35" t="n">
        <v>86914</v>
      </c>
      <c r="K166" s="32" t="s">
        <v>21</v>
      </c>
    </row>
    <row r="167" customFormat="false" ht="24.75" hidden="false" customHeight="false" outlineLevel="0" collapsed="false">
      <c r="A167" s="26" t="s">
        <v>351</v>
      </c>
      <c r="B167" s="27" t="s">
        <v>352</v>
      </c>
      <c r="C167" s="26" t="s">
        <v>27</v>
      </c>
      <c r="D167" s="28" t="n">
        <v>10</v>
      </c>
      <c r="E167" s="29" t="n">
        <v>249.39</v>
      </c>
      <c r="F167" s="28" t="n">
        <f aca="false">ROUND(E167*D167,2)</f>
        <v>2493.9</v>
      </c>
      <c r="G167" s="28"/>
      <c r="H167" s="30" t="n">
        <f aca="false">D167-G167</f>
        <v>10</v>
      </c>
      <c r="I167" s="30" t="n">
        <f aca="false">E167*H167</f>
        <v>2493.9</v>
      </c>
      <c r="J167" s="35" t="s">
        <v>353</v>
      </c>
      <c r="K167" s="38" t="s">
        <v>180</v>
      </c>
    </row>
    <row r="168" customFormat="false" ht="26.25" hidden="false" customHeight="false" outlineLevel="0" collapsed="false">
      <c r="A168" s="26" t="s">
        <v>354</v>
      </c>
      <c r="B168" s="51" t="s">
        <v>355</v>
      </c>
      <c r="C168" s="26" t="s">
        <v>27</v>
      </c>
      <c r="D168" s="28" t="n">
        <v>2</v>
      </c>
      <c r="E168" s="29" t="n">
        <v>64.58</v>
      </c>
      <c r="F168" s="28" t="n">
        <f aca="false">ROUND(E168*D168,2)</f>
        <v>129.16</v>
      </c>
      <c r="G168" s="28"/>
      <c r="H168" s="30" t="n">
        <f aca="false">D168-G168</f>
        <v>2</v>
      </c>
      <c r="I168" s="30" t="n">
        <f aca="false">E168*H168</f>
        <v>129.16</v>
      </c>
      <c r="J168" s="35" t="n">
        <v>9535</v>
      </c>
      <c r="K168" s="32" t="s">
        <v>21</v>
      </c>
    </row>
    <row r="169" customFormat="false" ht="21.75" hidden="false" customHeight="true" outlineLevel="0" collapsed="false">
      <c r="A169" s="26" t="s">
        <v>356</v>
      </c>
      <c r="B169" s="51" t="s">
        <v>357</v>
      </c>
      <c r="C169" s="26" t="s">
        <v>27</v>
      </c>
      <c r="D169" s="28" t="n">
        <v>1</v>
      </c>
      <c r="E169" s="29" t="n">
        <v>786.29</v>
      </c>
      <c r="F169" s="28" t="n">
        <f aca="false">ROUND(E169*D169,2)</f>
        <v>786.29</v>
      </c>
      <c r="G169" s="28"/>
      <c r="H169" s="30" t="n">
        <f aca="false">D169-G169</f>
        <v>1</v>
      </c>
      <c r="I169" s="30" t="n">
        <f aca="false">E169*H169</f>
        <v>786.29</v>
      </c>
      <c r="J169" s="35" t="s">
        <v>358</v>
      </c>
      <c r="K169" s="38" t="s">
        <v>180</v>
      </c>
    </row>
    <row r="170" customFormat="false" ht="16.5" hidden="false" customHeight="true" outlineLevel="0" collapsed="false">
      <c r="A170" s="37"/>
      <c r="B170" s="52" t="s">
        <v>359</v>
      </c>
      <c r="C170" s="37"/>
      <c r="D170" s="43"/>
      <c r="E170" s="54"/>
      <c r="F170" s="28"/>
      <c r="G170" s="28"/>
      <c r="H170" s="30"/>
      <c r="I170" s="30"/>
      <c r="J170" s="43"/>
      <c r="K170" s="53"/>
    </row>
    <row r="171" customFormat="false" ht="26.25" hidden="false" customHeight="false" outlineLevel="0" collapsed="false">
      <c r="A171" s="26" t="s">
        <v>360</v>
      </c>
      <c r="B171" s="27" t="s">
        <v>361</v>
      </c>
      <c r="C171" s="26" t="s">
        <v>27</v>
      </c>
      <c r="D171" s="28" t="n">
        <v>2</v>
      </c>
      <c r="E171" s="29" t="n">
        <v>62.92</v>
      </c>
      <c r="F171" s="28" t="n">
        <f aca="false">ROUND(E171*D171,2)</f>
        <v>125.84</v>
      </c>
      <c r="G171" s="28"/>
      <c r="H171" s="30" t="n">
        <f aca="false">D171-G171</f>
        <v>2</v>
      </c>
      <c r="I171" s="30" t="n">
        <f aca="false">E171*H171</f>
        <v>125.84</v>
      </c>
      <c r="J171" s="35" t="n">
        <v>89985</v>
      </c>
      <c r="K171" s="32" t="s">
        <v>21</v>
      </c>
    </row>
    <row r="172" customFormat="false" ht="26.25" hidden="false" customHeight="false" outlineLevel="0" collapsed="false">
      <c r="A172" s="26" t="s">
        <v>362</v>
      </c>
      <c r="B172" s="27" t="s">
        <v>363</v>
      </c>
      <c r="C172" s="26" t="s">
        <v>27</v>
      </c>
      <c r="D172" s="28" t="n">
        <v>6</v>
      </c>
      <c r="E172" s="29" t="n">
        <v>213.63</v>
      </c>
      <c r="F172" s="28" t="n">
        <f aca="false">ROUND(E172*D172,2)</f>
        <v>1281.78</v>
      </c>
      <c r="G172" s="28"/>
      <c r="H172" s="30" t="n">
        <f aca="false">D172-G172</f>
        <v>6</v>
      </c>
      <c r="I172" s="30" t="n">
        <f aca="false">E172*H172</f>
        <v>1281.78</v>
      </c>
      <c r="J172" s="35" t="n">
        <v>40729</v>
      </c>
      <c r="K172" s="32" t="s">
        <v>21</v>
      </c>
    </row>
    <row r="173" customFormat="false" ht="26.25" hidden="false" customHeight="false" outlineLevel="0" collapsed="false">
      <c r="A173" s="26" t="s">
        <v>364</v>
      </c>
      <c r="B173" s="51" t="s">
        <v>365</v>
      </c>
      <c r="C173" s="26" t="s">
        <v>27</v>
      </c>
      <c r="D173" s="28" t="n">
        <v>16</v>
      </c>
      <c r="E173" s="29" t="n">
        <v>66.07</v>
      </c>
      <c r="F173" s="28" t="n">
        <f aca="false">ROUND(E173*D173,2)</f>
        <v>1057.12</v>
      </c>
      <c r="G173" s="28"/>
      <c r="H173" s="30" t="n">
        <f aca="false">D173-G173</f>
        <v>16</v>
      </c>
      <c r="I173" s="30" t="n">
        <f aca="false">E173*H173</f>
        <v>1057.12</v>
      </c>
      <c r="J173" s="35" t="n">
        <v>89987</v>
      </c>
      <c r="K173" s="32" t="s">
        <v>21</v>
      </c>
    </row>
    <row r="174" customFormat="false" ht="21" hidden="false" customHeight="true" outlineLevel="0" collapsed="false">
      <c r="A174" s="26" t="s">
        <v>366</v>
      </c>
      <c r="B174" s="51" t="s">
        <v>367</v>
      </c>
      <c r="C174" s="26" t="s">
        <v>27</v>
      </c>
      <c r="D174" s="28" t="n">
        <v>2</v>
      </c>
      <c r="E174" s="29" t="n">
        <v>1789.99</v>
      </c>
      <c r="F174" s="28" t="n">
        <f aca="false">ROUND(E174*D174,2)</f>
        <v>3579.98</v>
      </c>
      <c r="G174" s="28"/>
      <c r="H174" s="30" t="n">
        <f aca="false">D174-G174</f>
        <v>2</v>
      </c>
      <c r="I174" s="30" t="n">
        <f aca="false">E174*H174</f>
        <v>3579.98</v>
      </c>
      <c r="J174" s="35" t="s">
        <v>368</v>
      </c>
      <c r="K174" s="38" t="s">
        <v>180</v>
      </c>
    </row>
    <row r="175" customFormat="false" ht="26.25" hidden="false" customHeight="false" outlineLevel="0" collapsed="false">
      <c r="A175" s="26" t="s">
        <v>369</v>
      </c>
      <c r="B175" s="51" t="s">
        <v>370</v>
      </c>
      <c r="C175" s="26" t="s">
        <v>27</v>
      </c>
      <c r="D175" s="28" t="n">
        <v>1</v>
      </c>
      <c r="E175" s="29" t="n">
        <v>42.65</v>
      </c>
      <c r="F175" s="28" t="n">
        <f aca="false">ROUND(E175*D175,2)</f>
        <v>42.65</v>
      </c>
      <c r="G175" s="28"/>
      <c r="H175" s="30" t="n">
        <f aca="false">D175-G175</f>
        <v>1</v>
      </c>
      <c r="I175" s="30" t="n">
        <f aca="false">E175*H175</f>
        <v>42.65</v>
      </c>
      <c r="J175" s="35" t="n">
        <v>94796</v>
      </c>
      <c r="K175" s="32" t="s">
        <v>21</v>
      </c>
    </row>
    <row r="176" customFormat="false" ht="26.25" hidden="false" customHeight="false" outlineLevel="0" collapsed="false">
      <c r="A176" s="26" t="s">
        <v>371</v>
      </c>
      <c r="B176" s="51" t="s">
        <v>372</v>
      </c>
      <c r="C176" s="26" t="s">
        <v>27</v>
      </c>
      <c r="D176" s="28" t="n">
        <v>1</v>
      </c>
      <c r="E176" s="29" t="n">
        <v>8.74</v>
      </c>
      <c r="F176" s="28" t="n">
        <f aca="false">ROUND(E176*D176,2)</f>
        <v>8.74</v>
      </c>
      <c r="G176" s="28"/>
      <c r="H176" s="30" t="n">
        <f aca="false">D176-G176</f>
        <v>1</v>
      </c>
      <c r="I176" s="30" t="n">
        <f aca="false">E176*H176</f>
        <v>8.74</v>
      </c>
      <c r="J176" s="35" t="n">
        <v>95757</v>
      </c>
      <c r="K176" s="32" t="s">
        <v>21</v>
      </c>
    </row>
    <row r="177" customFormat="false" ht="26.25" hidden="false" customHeight="false" outlineLevel="0" collapsed="false">
      <c r="A177" s="26" t="s">
        <v>373</v>
      </c>
      <c r="B177" s="51" t="s">
        <v>374</v>
      </c>
      <c r="C177" s="26" t="s">
        <v>27</v>
      </c>
      <c r="D177" s="28" t="n">
        <v>2</v>
      </c>
      <c r="E177" s="29" t="n">
        <v>30.7</v>
      </c>
      <c r="F177" s="28" t="n">
        <f aca="false">ROUND(E177*D177,2)</f>
        <v>61.4</v>
      </c>
      <c r="G177" s="28"/>
      <c r="H177" s="30" t="n">
        <f aca="false">D177-G177</f>
        <v>2</v>
      </c>
      <c r="I177" s="30" t="n">
        <f aca="false">E177*H177</f>
        <v>61.4</v>
      </c>
      <c r="J177" s="35" t="n">
        <v>89353</v>
      </c>
      <c r="K177" s="32" t="s">
        <v>21</v>
      </c>
    </row>
    <row r="178" customFormat="false" ht="26.25" hidden="false" customHeight="false" outlineLevel="0" collapsed="false">
      <c r="A178" s="26" t="s">
        <v>375</v>
      </c>
      <c r="B178" s="51" t="s">
        <v>376</v>
      </c>
      <c r="C178" s="26" t="s">
        <v>27</v>
      </c>
      <c r="D178" s="28" t="n">
        <v>9</v>
      </c>
      <c r="E178" s="29" t="n">
        <v>44.04</v>
      </c>
      <c r="F178" s="28" t="n">
        <f aca="false">ROUND(E178*D178,2)</f>
        <v>396.36</v>
      </c>
      <c r="G178" s="28"/>
      <c r="H178" s="30" t="n">
        <f aca="false">D178-G178</f>
        <v>9</v>
      </c>
      <c r="I178" s="30" t="n">
        <f aca="false">E178*H178</f>
        <v>396.36</v>
      </c>
      <c r="J178" s="35" t="n">
        <v>89491</v>
      </c>
      <c r="K178" s="32" t="s">
        <v>21</v>
      </c>
    </row>
    <row r="179" customFormat="false" ht="15" hidden="false" customHeight="false" outlineLevel="0" collapsed="false">
      <c r="A179" s="37"/>
      <c r="B179" s="52" t="s">
        <v>377</v>
      </c>
      <c r="C179" s="37"/>
      <c r="D179" s="43"/>
      <c r="E179" s="54"/>
      <c r="F179" s="28"/>
      <c r="G179" s="28"/>
      <c r="H179" s="30" t="n">
        <f aca="false">D179-G179</f>
        <v>0</v>
      </c>
      <c r="I179" s="30" t="n">
        <f aca="false">E179*H179</f>
        <v>0</v>
      </c>
      <c r="J179" s="43"/>
      <c r="K179" s="53"/>
    </row>
    <row r="180" customFormat="false" ht="15" hidden="false" customHeight="false" outlineLevel="0" collapsed="false">
      <c r="A180" s="26" t="s">
        <v>378</v>
      </c>
      <c r="B180" s="51" t="s">
        <v>379</v>
      </c>
      <c r="C180" s="26" t="s">
        <v>70</v>
      </c>
      <c r="D180" s="28" t="n">
        <v>33</v>
      </c>
      <c r="E180" s="29" t="n">
        <v>19.83</v>
      </c>
      <c r="F180" s="28" t="n">
        <f aca="false">ROUND(E180*D180,2)</f>
        <v>654.39</v>
      </c>
      <c r="G180" s="28"/>
      <c r="H180" s="30" t="n">
        <f aca="false">D180-G180</f>
        <v>33</v>
      </c>
      <c r="I180" s="30" t="n">
        <f aca="false">E180*H180</f>
        <v>654.39</v>
      </c>
      <c r="J180" s="35" t="s">
        <v>380</v>
      </c>
      <c r="K180" s="38" t="s">
        <v>180</v>
      </c>
    </row>
    <row r="181" customFormat="false" ht="15" hidden="false" customHeight="false" outlineLevel="0" collapsed="false">
      <c r="A181" s="26" t="s">
        <v>381</v>
      </c>
      <c r="B181" s="51" t="s">
        <v>382</v>
      </c>
      <c r="C181" s="26" t="s">
        <v>70</v>
      </c>
      <c r="D181" s="28" t="n">
        <v>46.7</v>
      </c>
      <c r="E181" s="29" t="n">
        <v>32.95</v>
      </c>
      <c r="F181" s="28" t="n">
        <f aca="false">ROUND(E181*D181,2)</f>
        <v>1538.77</v>
      </c>
      <c r="G181" s="28"/>
      <c r="H181" s="30" t="n">
        <f aca="false">D181-G181</f>
        <v>46.7</v>
      </c>
      <c r="I181" s="30" t="n">
        <f aca="false">E181*H181</f>
        <v>1538.765</v>
      </c>
      <c r="J181" s="35" t="s">
        <v>383</v>
      </c>
      <c r="K181" s="38" t="s">
        <v>180</v>
      </c>
    </row>
    <row r="182" customFormat="false" ht="15" hidden="false" customHeight="false" outlineLevel="0" collapsed="false">
      <c r="A182" s="26" t="s">
        <v>384</v>
      </c>
      <c r="B182" s="51" t="s">
        <v>385</v>
      </c>
      <c r="C182" s="26" t="s">
        <v>70</v>
      </c>
      <c r="D182" s="28" t="n">
        <v>60.2</v>
      </c>
      <c r="E182" s="29" t="n">
        <v>28.84</v>
      </c>
      <c r="F182" s="28" t="n">
        <f aca="false">ROUND(E182*D182,2)</f>
        <v>1736.17</v>
      </c>
      <c r="G182" s="28"/>
      <c r="H182" s="30" t="n">
        <f aca="false">D182-G182</f>
        <v>60.2</v>
      </c>
      <c r="I182" s="30" t="n">
        <f aca="false">E182*H182</f>
        <v>1736.168</v>
      </c>
      <c r="J182" s="35" t="s">
        <v>386</v>
      </c>
      <c r="K182" s="38" t="s">
        <v>180</v>
      </c>
    </row>
    <row r="183" customFormat="false" ht="15" hidden="false" customHeight="false" outlineLevel="0" collapsed="false">
      <c r="A183" s="26" t="s">
        <v>387</v>
      </c>
      <c r="B183" s="51" t="s">
        <v>388</v>
      </c>
      <c r="C183" s="26" t="s">
        <v>235</v>
      </c>
      <c r="D183" s="28" t="n">
        <v>6</v>
      </c>
      <c r="E183" s="29" t="n">
        <v>49.47</v>
      </c>
      <c r="F183" s="28" t="n">
        <f aca="false">ROUND(E183*D183,2)</f>
        <v>296.82</v>
      </c>
      <c r="G183" s="28"/>
      <c r="H183" s="30" t="n">
        <f aca="false">D183-G183</f>
        <v>6</v>
      </c>
      <c r="I183" s="30" t="n">
        <f aca="false">E183*H183</f>
        <v>296.82</v>
      </c>
      <c r="J183" s="35" t="s">
        <v>389</v>
      </c>
      <c r="K183" s="38" t="s">
        <v>180</v>
      </c>
    </row>
    <row r="184" customFormat="false" ht="15" hidden="false" customHeight="false" outlineLevel="0" collapsed="false">
      <c r="A184" s="37"/>
      <c r="B184" s="52" t="s">
        <v>390</v>
      </c>
      <c r="C184" s="37"/>
      <c r="D184" s="43"/>
      <c r="E184" s="54"/>
      <c r="F184" s="28"/>
      <c r="G184" s="28"/>
      <c r="H184" s="30"/>
      <c r="I184" s="30"/>
      <c r="J184" s="43"/>
      <c r="K184" s="38"/>
    </row>
    <row r="185" customFormat="false" ht="60.75" hidden="false" customHeight="false" outlineLevel="0" collapsed="false">
      <c r="A185" s="40" t="s">
        <v>391</v>
      </c>
      <c r="B185" s="62" t="s">
        <v>392</v>
      </c>
      <c r="C185" s="40" t="s">
        <v>27</v>
      </c>
      <c r="D185" s="28" t="n">
        <v>18</v>
      </c>
      <c r="E185" s="29" t="n">
        <v>141.32</v>
      </c>
      <c r="F185" s="28" t="n">
        <f aca="false">ROUND(E185*D185,2)</f>
        <v>2543.76</v>
      </c>
      <c r="G185" s="28"/>
      <c r="H185" s="30" t="n">
        <f aca="false">D185-G185</f>
        <v>18</v>
      </c>
      <c r="I185" s="30" t="n">
        <f aca="false">E185*H185</f>
        <v>2543.76</v>
      </c>
      <c r="J185" s="35" t="s">
        <v>393</v>
      </c>
      <c r="K185" s="32" t="s">
        <v>21</v>
      </c>
    </row>
    <row r="186" customFormat="false" ht="26.25" hidden="false" customHeight="false" outlineLevel="0" collapsed="false">
      <c r="A186" s="26" t="s">
        <v>394</v>
      </c>
      <c r="B186" s="27" t="s">
        <v>395</v>
      </c>
      <c r="C186" s="26" t="s">
        <v>70</v>
      </c>
      <c r="D186" s="28" t="n">
        <v>30.4</v>
      </c>
      <c r="E186" s="29" t="n">
        <v>30.47</v>
      </c>
      <c r="F186" s="28" t="n">
        <f aca="false">ROUND(E186*D186,2)</f>
        <v>926.29</v>
      </c>
      <c r="G186" s="28"/>
      <c r="H186" s="30" t="n">
        <f aca="false">D186-G186</f>
        <v>30.4</v>
      </c>
      <c r="I186" s="30" t="n">
        <f aca="false">E186*H186</f>
        <v>926.288</v>
      </c>
      <c r="J186" s="35" t="n">
        <v>91789</v>
      </c>
      <c r="K186" s="32" t="s">
        <v>21</v>
      </c>
    </row>
    <row r="187" customFormat="false" ht="26.25" hidden="false" customHeight="false" outlineLevel="0" collapsed="false">
      <c r="A187" s="26" t="s">
        <v>396</v>
      </c>
      <c r="B187" s="27" t="s">
        <v>397</v>
      </c>
      <c r="C187" s="26" t="s">
        <v>70</v>
      </c>
      <c r="D187" s="28" t="n">
        <v>152.5</v>
      </c>
      <c r="E187" s="29" t="n">
        <v>45.21</v>
      </c>
      <c r="F187" s="28" t="n">
        <f aca="false">ROUND(E187*D187,2)</f>
        <v>6894.53</v>
      </c>
      <c r="G187" s="28"/>
      <c r="H187" s="30" t="n">
        <f aca="false">D187-G187</f>
        <v>152.5</v>
      </c>
      <c r="I187" s="30" t="n">
        <f aca="false">E187*H187</f>
        <v>6894.525</v>
      </c>
      <c r="J187" s="35" t="n">
        <v>91790</v>
      </c>
      <c r="K187" s="32" t="s">
        <v>21</v>
      </c>
    </row>
    <row r="188" customFormat="false" ht="15" hidden="false" customHeight="false" outlineLevel="0" collapsed="false">
      <c r="A188" s="37"/>
      <c r="B188" s="37"/>
      <c r="C188" s="37"/>
      <c r="D188" s="43"/>
      <c r="E188" s="65" t="s">
        <v>45</v>
      </c>
      <c r="F188" s="41" t="n">
        <f aca="false">SUM(F151:F187)</f>
        <v>58105.34</v>
      </c>
      <c r="G188" s="41"/>
      <c r="H188" s="41"/>
      <c r="I188" s="41" t="n">
        <f aca="false">SUM(I150:I187)</f>
        <v>58105.315</v>
      </c>
      <c r="J188" s="43"/>
      <c r="K188" s="38"/>
    </row>
    <row r="189" customFormat="false" ht="17.25" hidden="false" customHeight="true" outlineLevel="0" collapsed="false">
      <c r="A189" s="44" t="n">
        <v>11</v>
      </c>
      <c r="B189" s="45" t="s">
        <v>398</v>
      </c>
      <c r="C189" s="44"/>
      <c r="D189" s="57"/>
      <c r="E189" s="57"/>
      <c r="F189" s="47"/>
      <c r="G189" s="47"/>
      <c r="H189" s="47"/>
      <c r="I189" s="47"/>
      <c r="J189" s="58"/>
      <c r="K189" s="59"/>
    </row>
    <row r="190" customFormat="false" ht="26.25" hidden="false" customHeight="false" outlineLevel="0" collapsed="false">
      <c r="A190" s="26" t="s">
        <v>399</v>
      </c>
      <c r="B190" s="66" t="s">
        <v>400</v>
      </c>
      <c r="C190" s="40" t="s">
        <v>27</v>
      </c>
      <c r="D190" s="35" t="n">
        <v>2</v>
      </c>
      <c r="E190" s="67" t="n">
        <v>108.42</v>
      </c>
      <c r="F190" s="28" t="n">
        <f aca="false">ROUND(E190*D190,2)</f>
        <v>216.84</v>
      </c>
      <c r="G190" s="68"/>
      <c r="H190" s="30" t="n">
        <f aca="false">D190-G190</f>
        <v>2</v>
      </c>
      <c r="I190" s="30" t="n">
        <f aca="false">E190*H190</f>
        <v>216.84</v>
      </c>
      <c r="J190" s="69" t="n">
        <v>72553</v>
      </c>
      <c r="K190" s="32" t="s">
        <v>21</v>
      </c>
    </row>
    <row r="191" customFormat="false" ht="26.25" hidden="false" customHeight="false" outlineLevel="0" collapsed="false">
      <c r="A191" s="26" t="s">
        <v>401</v>
      </c>
      <c r="B191" s="70" t="s">
        <v>402</v>
      </c>
      <c r="C191" s="40" t="s">
        <v>27</v>
      </c>
      <c r="D191" s="35" t="n">
        <v>2</v>
      </c>
      <c r="E191" s="67" t="n">
        <v>118.42</v>
      </c>
      <c r="F191" s="28" t="n">
        <f aca="false">ROUND(E191*D191,2)</f>
        <v>236.84</v>
      </c>
      <c r="G191" s="68"/>
      <c r="H191" s="30" t="n">
        <f aca="false">D191-G191</f>
        <v>2</v>
      </c>
      <c r="I191" s="30" t="n">
        <f aca="false">E191*H191</f>
        <v>236.84</v>
      </c>
      <c r="J191" s="69" t="s">
        <v>403</v>
      </c>
      <c r="K191" s="32" t="s">
        <v>21</v>
      </c>
    </row>
    <row r="192" customFormat="false" ht="27.75" hidden="false" customHeight="true" outlineLevel="0" collapsed="false">
      <c r="A192" s="26" t="s">
        <v>404</v>
      </c>
      <c r="B192" s="70" t="s">
        <v>405</v>
      </c>
      <c r="C192" s="40" t="s">
        <v>27</v>
      </c>
      <c r="D192" s="35" t="n">
        <v>13</v>
      </c>
      <c r="E192" s="67" t="n">
        <v>22.46</v>
      </c>
      <c r="F192" s="28" t="n">
        <f aca="false">ROUND(E192*D192,2)</f>
        <v>291.98</v>
      </c>
      <c r="G192" s="68"/>
      <c r="H192" s="30" t="n">
        <f aca="false">D192-G192</f>
        <v>13</v>
      </c>
      <c r="I192" s="30" t="n">
        <f aca="false">E192*H192</f>
        <v>291.98</v>
      </c>
      <c r="J192" s="69"/>
      <c r="K192" s="38" t="s">
        <v>406</v>
      </c>
    </row>
    <row r="193" customFormat="false" ht="15" hidden="false" customHeight="false" outlineLevel="0" collapsed="false">
      <c r="A193" s="37"/>
      <c r="B193" s="71"/>
      <c r="C193" s="71"/>
      <c r="D193" s="69"/>
      <c r="E193" s="72" t="s">
        <v>45</v>
      </c>
      <c r="F193" s="41" t="n">
        <f aca="false">SUM(F190:F192)</f>
        <v>745.66</v>
      </c>
      <c r="G193" s="41"/>
      <c r="H193" s="41"/>
      <c r="I193" s="41" t="n">
        <f aca="false">SUM(I190:I192)</f>
        <v>745.66</v>
      </c>
      <c r="J193" s="69"/>
      <c r="K193" s="38"/>
    </row>
    <row r="194" customFormat="false" ht="15" hidden="false" customHeight="false" outlineLevel="0" collapsed="false">
      <c r="A194" s="44" t="n">
        <v>12</v>
      </c>
      <c r="B194" s="45" t="s">
        <v>407</v>
      </c>
      <c r="C194" s="44"/>
      <c r="D194" s="57"/>
      <c r="E194" s="57"/>
      <c r="F194" s="47"/>
      <c r="G194" s="47"/>
      <c r="H194" s="47"/>
      <c r="I194" s="47"/>
      <c r="J194" s="58"/>
      <c r="K194" s="59"/>
    </row>
    <row r="195" customFormat="false" ht="15" hidden="false" customHeight="false" outlineLevel="0" collapsed="false">
      <c r="A195" s="26" t="s">
        <v>408</v>
      </c>
      <c r="B195" s="27" t="s">
        <v>409</v>
      </c>
      <c r="C195" s="26" t="s">
        <v>27</v>
      </c>
      <c r="D195" s="28" t="n">
        <v>2</v>
      </c>
      <c r="E195" s="29" t="n">
        <v>278.06</v>
      </c>
      <c r="F195" s="28" t="n">
        <f aca="false">ROUND(E195*D195,2)</f>
        <v>556.12</v>
      </c>
      <c r="G195" s="28"/>
      <c r="H195" s="30" t="n">
        <f aca="false">D195-G195</f>
        <v>2</v>
      </c>
      <c r="I195" s="30" t="n">
        <f aca="false">E195*H195</f>
        <v>556.12</v>
      </c>
      <c r="J195" s="43" t="s">
        <v>410</v>
      </c>
      <c r="K195" s="38" t="s">
        <v>180</v>
      </c>
    </row>
    <row r="196" customFormat="false" ht="26.25" hidden="false" customHeight="false" outlineLevel="0" collapsed="false">
      <c r="A196" s="26" t="s">
        <v>411</v>
      </c>
      <c r="B196" s="51" t="s">
        <v>412</v>
      </c>
      <c r="C196" s="26" t="s">
        <v>19</v>
      </c>
      <c r="D196" s="28" t="n">
        <v>309.25</v>
      </c>
      <c r="E196" s="29" t="n">
        <v>2.54</v>
      </c>
      <c r="F196" s="28" t="n">
        <f aca="false">ROUND(E196*D196,2)</f>
        <v>785.5</v>
      </c>
      <c r="G196" s="28"/>
      <c r="H196" s="30" t="n">
        <f aca="false">D196-G196</f>
        <v>309.25</v>
      </c>
      <c r="I196" s="30" t="n">
        <f aca="false">E196*H196</f>
        <v>785.495</v>
      </c>
      <c r="J196" s="35" t="n">
        <v>9537</v>
      </c>
      <c r="K196" s="32" t="s">
        <v>21</v>
      </c>
    </row>
    <row r="197" customFormat="false" ht="26.25" hidden="false" customHeight="false" outlineLevel="0" collapsed="false">
      <c r="A197" s="26" t="s">
        <v>413</v>
      </c>
      <c r="B197" s="51" t="s">
        <v>414</v>
      </c>
      <c r="C197" s="26" t="s">
        <v>49</v>
      </c>
      <c r="D197" s="28" t="n">
        <v>39.58</v>
      </c>
      <c r="E197" s="29" t="n">
        <v>6.78</v>
      </c>
      <c r="F197" s="28" t="n">
        <f aca="false">ROUND(E197*D197,2)</f>
        <v>268.35</v>
      </c>
      <c r="G197" s="28"/>
      <c r="H197" s="30" t="n">
        <f aca="false">D197-G197</f>
        <v>39.58</v>
      </c>
      <c r="I197" s="30" t="n">
        <f aca="false">E197*H197</f>
        <v>268.3524</v>
      </c>
      <c r="J197" s="35" t="s">
        <v>415</v>
      </c>
      <c r="K197" s="32" t="s">
        <v>21</v>
      </c>
    </row>
    <row r="198" customFormat="false" ht="15" hidden="false" customHeight="false" outlineLevel="0" collapsed="false">
      <c r="A198" s="37"/>
      <c r="B198" s="37"/>
      <c r="C198" s="37"/>
      <c r="D198" s="43"/>
      <c r="E198" s="65" t="s">
        <v>45</v>
      </c>
      <c r="F198" s="41" t="n">
        <f aca="false">SUM(F195:F197)</f>
        <v>1609.97</v>
      </c>
      <c r="G198" s="41"/>
      <c r="H198" s="41"/>
      <c r="I198" s="41" t="n">
        <f aca="false">SUM(I195:I197)</f>
        <v>1609.9674</v>
      </c>
      <c r="J198" s="43"/>
      <c r="K198" s="38"/>
    </row>
    <row r="199" customFormat="false" ht="15" hidden="false" customHeight="false" outlineLevel="0" collapsed="false">
      <c r="D199" s="73"/>
      <c r="E199" s="73"/>
      <c r="F199" s="73"/>
      <c r="G199" s="73"/>
      <c r="H199" s="73"/>
      <c r="I199" s="73"/>
      <c r="J199" s="73"/>
      <c r="K199" s="73"/>
    </row>
    <row r="200" customFormat="false" ht="13.8" hidden="false" customHeight="false" outlineLevel="0" collapsed="false">
      <c r="A200" s="74"/>
      <c r="B200" s="75" t="s">
        <v>416</v>
      </c>
      <c r="C200" s="75"/>
      <c r="D200" s="75"/>
      <c r="E200" s="76"/>
      <c r="F200" s="77" t="n">
        <f aca="false">F19+F25+F34+F52+F55+F60+F84+F106+F148+F188+F193+F198</f>
        <v>549259.26</v>
      </c>
      <c r="G200" s="78"/>
      <c r="H200" s="78"/>
      <c r="I200" s="79" t="n">
        <f aca="false">I19+I25+I34+I52+I55+I60+I84+I106+I148+I188+I193+I198</f>
        <v>405666.247765</v>
      </c>
      <c r="J200" s="80"/>
      <c r="K200" s="80"/>
    </row>
    <row r="201" customFormat="false" ht="15" hidden="false" customHeight="true" outlineLevel="0" collapsed="false">
      <c r="A201" s="74"/>
      <c r="B201" s="75" t="s">
        <v>417</v>
      </c>
      <c r="C201" s="81" t="n">
        <v>0.2663</v>
      </c>
      <c r="D201" s="75"/>
      <c r="E201" s="75"/>
      <c r="F201" s="77" t="n">
        <f aca="false">C201*F200</f>
        <v>146267.740938</v>
      </c>
      <c r="G201" s="78"/>
      <c r="H201" s="78"/>
      <c r="I201" s="79" t="n">
        <f aca="false">C201*I200</f>
        <v>108028.921779819</v>
      </c>
      <c r="J201" s="82"/>
      <c r="K201" s="80"/>
    </row>
    <row r="202" customFormat="false" ht="13.8" hidden="false" customHeight="false" outlineLevel="0" collapsed="false">
      <c r="A202" s="74"/>
      <c r="B202" s="75" t="s">
        <v>418</v>
      </c>
      <c r="C202" s="75"/>
      <c r="D202" s="75"/>
      <c r="E202" s="75"/>
      <c r="F202" s="77" t="n">
        <f aca="false">F201+F200</f>
        <v>695527.000938</v>
      </c>
      <c r="G202" s="83"/>
      <c r="H202" s="83"/>
      <c r="I202" s="79" t="n">
        <f aca="false">SUM(I200:I201)</f>
        <v>513695.169544819</v>
      </c>
      <c r="J202" s="82"/>
      <c r="K202" s="80"/>
    </row>
    <row r="203" customFormat="false" ht="15" hidden="false" customHeight="true" outlineLevel="0" collapsed="false">
      <c r="A203" s="84"/>
      <c r="B203" s="85"/>
      <c r="C203" s="5"/>
      <c r="D203" s="86"/>
      <c r="E203" s="86"/>
      <c r="F203" s="86"/>
      <c r="G203" s="86"/>
      <c r="H203" s="86"/>
      <c r="I203" s="86"/>
      <c r="J203" s="87"/>
      <c r="K203" s="88"/>
    </row>
    <row r="204" customFormat="false" ht="15" hidden="false" customHeight="true" outlineLevel="0" collapsed="false">
      <c r="A204" s="89"/>
      <c r="B204" s="85"/>
      <c r="C204" s="5"/>
      <c r="D204" s="86"/>
      <c r="E204" s="86"/>
      <c r="F204" s="86"/>
      <c r="G204" s="86"/>
      <c r="H204" s="86"/>
      <c r="I204" s="86"/>
      <c r="J204" s="87"/>
      <c r="K204" s="88"/>
    </row>
    <row r="205" customFormat="false" ht="15" hidden="false" customHeight="true" outlineLevel="0" collapsed="false">
      <c r="A205" s="89"/>
      <c r="B205" s="85"/>
      <c r="C205" s="5"/>
      <c r="D205" s="86"/>
      <c r="E205" s="86"/>
      <c r="F205" s="86"/>
      <c r="G205" s="86"/>
      <c r="H205" s="86"/>
      <c r="I205" s="86"/>
      <c r="J205" s="87"/>
      <c r="K205" s="88"/>
    </row>
    <row r="206" customFormat="false" ht="15" hidden="false" customHeight="true" outlineLevel="0" collapsed="false">
      <c r="A206" s="89"/>
      <c r="B206" s="89" t="s">
        <v>419</v>
      </c>
      <c r="C206" s="5"/>
      <c r="D206" s="86"/>
      <c r="E206" s="86"/>
      <c r="F206" s="86"/>
      <c r="G206" s="86"/>
      <c r="H206" s="86"/>
      <c r="I206" s="86"/>
      <c r="J206" s="87"/>
      <c r="K206" s="88"/>
    </row>
    <row r="207" customFormat="false" ht="15" hidden="false" customHeight="true" outlineLevel="0" collapsed="false">
      <c r="A207" s="89"/>
      <c r="B207" s="85"/>
      <c r="C207" s="5"/>
      <c r="D207" s="86"/>
      <c r="E207" s="86"/>
      <c r="F207" s="90" t="s">
        <v>420</v>
      </c>
      <c r="G207" s="90"/>
      <c r="H207" s="90"/>
      <c r="I207" s="90"/>
      <c r="J207" s="87"/>
      <c r="K207" s="88"/>
    </row>
    <row r="208" customFormat="false" ht="15" hidden="false" customHeight="false" outlineLevel="0" collapsed="false">
      <c r="A208" s="89"/>
      <c r="B208" s="85"/>
      <c r="C208" s="5"/>
      <c r="D208" s="91"/>
      <c r="E208" s="91"/>
      <c r="F208" s="89" t="s">
        <v>421</v>
      </c>
      <c r="G208" s="89"/>
      <c r="H208" s="89"/>
      <c r="I208" s="89"/>
      <c r="J208" s="5"/>
      <c r="K208" s="89"/>
    </row>
    <row r="209" customFormat="false" ht="15" hidden="false" customHeight="false" outlineLevel="0" collapsed="false">
      <c r="A209" s="89"/>
      <c r="B209" s="89"/>
      <c r="C209" s="5"/>
      <c r="D209" s="91"/>
      <c r="E209" s="91"/>
      <c r="F209" s="89" t="s">
        <v>422</v>
      </c>
      <c r="G209" s="89"/>
      <c r="H209" s="89"/>
      <c r="I209" s="89"/>
      <c r="J209" s="5"/>
      <c r="K209" s="89"/>
    </row>
  </sheetData>
  <mergeCells count="4">
    <mergeCell ref="G203:H203"/>
    <mergeCell ref="F207:I207"/>
    <mergeCell ref="F208:I208"/>
    <mergeCell ref="F209:I209"/>
  </mergeCells>
  <printOptions headings="false" gridLines="false" gridLinesSet="true" horizontalCentered="false" verticalCentered="false"/>
  <pageMargins left="0.315277777777778" right="1.18125" top="0.984027777777778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43"/>
  <sheetViews>
    <sheetView showFormulas="false" showGridLines="true" showRowColHeaders="true" showZeros="true" rightToLeft="false" tabSelected="false" showOutlineSymbols="true" defaultGridColor="true" view="normal" topLeftCell="A19" colorId="64" zoomScale="70" zoomScaleNormal="70" zoomScalePageLayoutView="100" workbookViewId="0">
      <selection pane="topLeft" activeCell="I12" activeCellId="0" sqref="I12"/>
    </sheetView>
  </sheetViews>
  <sheetFormatPr defaultRowHeight="15.75" outlineLevelRow="0" outlineLevelCol="0"/>
  <cols>
    <col collapsed="false" customWidth="true" hidden="false" outlineLevel="0" max="1" min="1" style="92" width="11.86"/>
    <col collapsed="false" customWidth="true" hidden="false" outlineLevel="0" max="2" min="2" style="93" width="33.71"/>
    <col collapsed="false" customWidth="true" hidden="false" outlineLevel="0" max="3" min="3" style="93" width="13.43"/>
    <col collapsed="false" customWidth="true" hidden="false" outlineLevel="0" max="4" min="4" style="93" width="14.28"/>
    <col collapsed="false" customWidth="true" hidden="false" outlineLevel="0" max="5" min="5" style="93" width="13.86"/>
    <col collapsed="false" customWidth="true" hidden="false" outlineLevel="0" max="6" min="6" style="93" width="13.29"/>
    <col collapsed="false" customWidth="true" hidden="false" outlineLevel="0" max="7" min="7" style="93" width="13.7"/>
    <col collapsed="false" customWidth="true" hidden="false" outlineLevel="0" max="8" min="8" style="93" width="13.29"/>
    <col collapsed="false" customWidth="true" hidden="false" outlineLevel="0" max="9" min="9" style="93" width="13.86"/>
    <col collapsed="false" customWidth="true" hidden="false" outlineLevel="0" max="10" min="10" style="93" width="14.28"/>
    <col collapsed="false" customWidth="true" hidden="true" outlineLevel="0" max="14" min="11" style="93" width="14.7"/>
    <col collapsed="false" customWidth="true" hidden="false" outlineLevel="0" max="15" min="15" style="94" width="13.86"/>
    <col collapsed="false" customWidth="true" hidden="false" outlineLevel="0" max="1019" min="16" style="92" width="8.57"/>
    <col collapsed="false" customWidth="true" hidden="false" outlineLevel="0" max="1025" min="1020" style="92" width="9.14"/>
  </cols>
  <sheetData>
    <row r="1" customFormat="false" ht="20.25" hidden="false" customHeight="true" outlineLevel="0" collapsed="false">
      <c r="A1" s="95" t="s">
        <v>423</v>
      </c>
      <c r="B1" s="95"/>
      <c r="C1" s="95"/>
      <c r="D1" s="95"/>
      <c r="E1" s="95"/>
      <c r="F1" s="95"/>
      <c r="G1" s="95"/>
      <c r="H1" s="96"/>
      <c r="I1" s="96"/>
      <c r="J1" s="96"/>
      <c r="K1" s="96"/>
      <c r="L1" s="96"/>
      <c r="M1" s="96"/>
      <c r="N1" s="96"/>
      <c r="O1" s="97"/>
    </row>
    <row r="2" s="99" customFormat="true" ht="18" hidden="false" customHeight="false" outlineLevel="0" collapsed="false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customFormat="false" ht="15" hidden="false" customHeight="false" outlineLevel="0" collapsed="false">
      <c r="A3" s="100" t="s">
        <v>424</v>
      </c>
      <c r="B3" s="101"/>
      <c r="C3" s="101"/>
      <c r="D3" s="102" t="s">
        <v>425</v>
      </c>
      <c r="E3" s="101"/>
      <c r="F3" s="101"/>
      <c r="G3" s="101"/>
      <c r="H3" s="100"/>
      <c r="I3" s="101"/>
      <c r="J3" s="101"/>
      <c r="K3" s="101"/>
      <c r="L3" s="102"/>
      <c r="M3" s="101"/>
      <c r="N3" s="101"/>
      <c r="O3" s="103"/>
    </row>
    <row r="4" customFormat="false" ht="15" hidden="false" customHeight="false" outlineLevel="0" collapsed="false">
      <c r="A4" s="104" t="s">
        <v>426</v>
      </c>
      <c r="B4" s="105"/>
      <c r="C4" s="106"/>
      <c r="D4" s="107" t="s">
        <v>427</v>
      </c>
      <c r="E4" s="108"/>
      <c r="F4" s="109"/>
      <c r="G4" s="110"/>
      <c r="H4" s="104"/>
      <c r="I4" s="105"/>
      <c r="J4" s="105"/>
      <c r="K4" s="106"/>
      <c r="L4" s="107"/>
      <c r="M4" s="108"/>
      <c r="N4" s="109"/>
      <c r="O4" s="111"/>
    </row>
    <row r="5" s="119" customFormat="true" ht="15.75" hidden="false" customHeight="true" outlineLevel="0" collapsed="false">
      <c r="A5" s="112" t="s">
        <v>428</v>
      </c>
      <c r="B5" s="112"/>
      <c r="C5" s="112"/>
      <c r="D5" s="113" t="s">
        <v>429</v>
      </c>
      <c r="E5" s="114"/>
      <c r="F5" s="114"/>
      <c r="G5" s="114"/>
      <c r="H5" s="115"/>
      <c r="I5" s="116"/>
      <c r="J5" s="117"/>
      <c r="K5" s="117"/>
      <c r="L5" s="113"/>
      <c r="M5" s="114"/>
      <c r="N5" s="114"/>
      <c r="O5" s="118"/>
    </row>
    <row r="6" customFormat="false" ht="15" hidden="false" customHeight="false" outlineLevel="0" collapsed="false">
      <c r="A6" s="120" t="s">
        <v>430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customFormat="false" ht="15" hidden="false" customHeight="false" outlineLevel="0" collapsed="false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customFormat="false" ht="15" hidden="false" customHeight="false" outlineLevel="0" collapsed="false">
      <c r="A8" s="122" t="s">
        <v>431</v>
      </c>
      <c r="B8" s="123" t="s">
        <v>432</v>
      </c>
      <c r="C8" s="123" t="s">
        <v>433</v>
      </c>
      <c r="D8" s="123" t="s">
        <v>434</v>
      </c>
      <c r="E8" s="123" t="s">
        <v>435</v>
      </c>
      <c r="F8" s="123" t="s">
        <v>436</v>
      </c>
      <c r="G8" s="123" t="s">
        <v>437</v>
      </c>
      <c r="H8" s="123" t="s">
        <v>438</v>
      </c>
      <c r="I8" s="123" t="s">
        <v>439</v>
      </c>
      <c r="J8" s="123" t="s">
        <v>440</v>
      </c>
      <c r="K8" s="123" t="s">
        <v>441</v>
      </c>
      <c r="L8" s="123" t="s">
        <v>442</v>
      </c>
      <c r="M8" s="123" t="s">
        <v>443</v>
      </c>
      <c r="N8" s="123" t="s">
        <v>444</v>
      </c>
      <c r="O8" s="124" t="s">
        <v>416</v>
      </c>
    </row>
    <row r="9" customFormat="false" ht="15" hidden="false" customHeight="false" outlineLevel="0" collapsed="false">
      <c r="A9" s="125" t="s">
        <v>445</v>
      </c>
      <c r="B9" s="126" t="s">
        <v>446</v>
      </c>
      <c r="C9" s="126" t="n">
        <v>60</v>
      </c>
      <c r="D9" s="126" t="n">
        <v>60</v>
      </c>
      <c r="E9" s="126" t="n">
        <v>90</v>
      </c>
      <c r="F9" s="126" t="n">
        <v>120</v>
      </c>
      <c r="G9" s="126" t="n">
        <v>150</v>
      </c>
      <c r="H9" s="126" t="n">
        <v>180</v>
      </c>
      <c r="I9" s="126" t="n">
        <v>210</v>
      </c>
      <c r="J9" s="126" t="n">
        <v>240</v>
      </c>
      <c r="K9" s="126" t="n">
        <v>270</v>
      </c>
      <c r="L9" s="126" t="n">
        <v>300</v>
      </c>
      <c r="M9" s="126" t="n">
        <v>330</v>
      </c>
      <c r="N9" s="126" t="n">
        <v>360</v>
      </c>
      <c r="O9" s="124"/>
    </row>
    <row r="10" s="94" customFormat="true" ht="25.5" hidden="false" customHeight="false" outlineLevel="0" collapsed="false">
      <c r="A10" s="127" t="s">
        <v>447</v>
      </c>
      <c r="B10" s="128" t="s">
        <v>16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30" t="n">
        <f aca="false">C10+D10+E10+F10+G10+H10+I10+J10</f>
        <v>0</v>
      </c>
    </row>
    <row r="11" customFormat="false" ht="15.75" hidden="false" customHeight="false" outlineLevel="0" collapsed="false">
      <c r="A11" s="127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2" t="n">
        <f aca="false">C11+D11+E11+F11+G11+H11+I11+J11</f>
        <v>0</v>
      </c>
    </row>
    <row r="12" customFormat="false" ht="15" hidden="false" customHeight="false" outlineLevel="0" collapsed="false">
      <c r="A12" s="127" t="s">
        <v>448</v>
      </c>
      <c r="B12" s="129" t="s">
        <v>46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30" t="n">
        <f aca="false">C12+D12+E12+F12+G12+H12+I12+J12</f>
        <v>0</v>
      </c>
    </row>
    <row r="13" customFormat="false" ht="15" hidden="false" customHeight="false" outlineLevel="0" collapsed="false">
      <c r="A13" s="127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2" t="n">
        <f aca="false">C13+D13+E13+F13+G13+H13+I13+J13</f>
        <v>0</v>
      </c>
    </row>
    <row r="14" customFormat="false" ht="15" hidden="false" customHeight="false" outlineLevel="0" collapsed="false">
      <c r="A14" s="133" t="s">
        <v>449</v>
      </c>
      <c r="B14" s="134" t="s">
        <v>57</v>
      </c>
      <c r="C14" s="134"/>
      <c r="D14" s="134" t="n">
        <f aca="false">D15/B35</f>
        <v>0.150937334080667</v>
      </c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C14+D14+E14+F14+G14+H14+I14+J14</f>
        <v>0.150937334080667</v>
      </c>
    </row>
    <row r="15" customFormat="false" ht="15" hidden="false" customHeight="false" outlineLevel="0" collapsed="false">
      <c r="A15" s="133"/>
      <c r="B15" s="136" t="n">
        <f aca="false">'PLANILHA ORÇAMENTÁRIA'!I34*1.2663</f>
        <v>77535.77959323</v>
      </c>
      <c r="C15" s="136"/>
      <c r="D15" s="136" t="n">
        <f aca="false">B15</f>
        <v>77535.77959323</v>
      </c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 t="n">
        <f aca="false">C15+D15+E15+F15+G15+H15+I15+J15</f>
        <v>77535.77959323</v>
      </c>
      <c r="P15" s="138"/>
      <c r="Q15" s="138"/>
      <c r="R15" s="138"/>
      <c r="S15" s="138"/>
      <c r="T15" s="138"/>
      <c r="U15" s="138"/>
      <c r="V15" s="138"/>
      <c r="W15" s="138"/>
    </row>
    <row r="16" customFormat="false" ht="15" hidden="false" customHeight="false" outlineLevel="0" collapsed="false">
      <c r="A16" s="133" t="s">
        <v>450</v>
      </c>
      <c r="B16" s="134" t="s">
        <v>75</v>
      </c>
      <c r="C16" s="134" t="n">
        <f aca="false">C17/B35</f>
        <v>0.0971654201075782</v>
      </c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5" t="n">
        <f aca="false">C16+D16+E16+F16+G16+H16+I16+J16</f>
        <v>0.0971654201075782</v>
      </c>
      <c r="P16" s="138"/>
      <c r="Q16" s="138"/>
      <c r="R16" s="138"/>
      <c r="S16" s="138"/>
      <c r="T16" s="138"/>
      <c r="U16" s="138"/>
      <c r="V16" s="138"/>
      <c r="W16" s="138"/>
    </row>
    <row r="17" customFormat="false" ht="15" hidden="false" customHeight="false" outlineLevel="0" collapsed="false">
      <c r="A17" s="133"/>
      <c r="B17" s="136" t="n">
        <f aca="false">'PLANILHA ORÇAMENTÁRIA'!I52*1.2663</f>
        <v>49913.4070667925</v>
      </c>
      <c r="C17" s="136" t="n">
        <f aca="false">B17</f>
        <v>49913.4070667925</v>
      </c>
      <c r="D17" s="136"/>
      <c r="E17" s="136"/>
      <c r="F17" s="136"/>
      <c r="G17" s="136"/>
      <c r="H17" s="136"/>
      <c r="I17" s="139"/>
      <c r="J17" s="136"/>
      <c r="K17" s="136"/>
      <c r="L17" s="136"/>
      <c r="M17" s="136"/>
      <c r="N17" s="136"/>
      <c r="O17" s="137" t="n">
        <f aca="false">C17+D17+E17+F17+G17+H17+I17+J17</f>
        <v>49913.4070667925</v>
      </c>
      <c r="P17" s="138"/>
      <c r="Q17" s="138"/>
      <c r="R17" s="138"/>
      <c r="S17" s="138"/>
      <c r="T17" s="138"/>
      <c r="U17" s="138"/>
      <c r="V17" s="138"/>
      <c r="W17" s="138"/>
    </row>
    <row r="18" customFormat="false" ht="15" hidden="false" customHeight="false" outlineLevel="0" collapsed="false">
      <c r="A18" s="127" t="s">
        <v>451</v>
      </c>
      <c r="B18" s="140" t="s">
        <v>108</v>
      </c>
      <c r="C18" s="129"/>
      <c r="D18" s="129"/>
      <c r="E18" s="129"/>
      <c r="F18" s="129"/>
      <c r="G18" s="129"/>
      <c r="H18" s="129"/>
      <c r="I18" s="129"/>
      <c r="J18" s="140"/>
      <c r="K18" s="140"/>
      <c r="L18" s="140"/>
      <c r="M18" s="140"/>
      <c r="N18" s="140"/>
      <c r="O18" s="130" t="n">
        <f aca="false">C18+D18+E18+F18+G18+H18+I18+J18</f>
        <v>0</v>
      </c>
      <c r="P18" s="138"/>
      <c r="Q18" s="138"/>
      <c r="R18" s="138"/>
      <c r="S18" s="138"/>
      <c r="T18" s="138"/>
      <c r="U18" s="138"/>
      <c r="V18" s="138"/>
      <c r="W18" s="138"/>
    </row>
    <row r="19" customFormat="false" ht="15" hidden="false" customHeight="false" outlineLevel="0" collapsed="false">
      <c r="A19" s="127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2" t="n">
        <f aca="false">C19+D19+E19+F19+G19+H19+I19+J19</f>
        <v>0</v>
      </c>
      <c r="P19" s="138"/>
      <c r="Q19" s="138"/>
      <c r="R19" s="138"/>
      <c r="S19" s="138"/>
      <c r="T19" s="138"/>
      <c r="U19" s="138"/>
      <c r="V19" s="138"/>
      <c r="W19" s="138"/>
    </row>
    <row r="20" customFormat="false" ht="15" hidden="false" customHeight="false" outlineLevel="0" collapsed="false">
      <c r="A20" s="133" t="s">
        <v>452</v>
      </c>
      <c r="B20" s="141" t="s">
        <v>112</v>
      </c>
      <c r="C20" s="134"/>
      <c r="D20" s="134"/>
      <c r="E20" s="134"/>
      <c r="F20" s="134"/>
      <c r="G20" s="134" t="n">
        <f aca="false">G21/B35</f>
        <v>0.00048520674482472</v>
      </c>
      <c r="H20" s="134"/>
      <c r="I20" s="134"/>
      <c r="J20" s="141"/>
      <c r="K20" s="141"/>
      <c r="L20" s="141"/>
      <c r="M20" s="141"/>
      <c r="N20" s="141"/>
      <c r="O20" s="135" t="n">
        <f aca="false">C20+D20+E20+F20+G20+H20+I20+J20</f>
        <v>0.00048520674482472</v>
      </c>
      <c r="P20" s="138"/>
      <c r="Q20" s="138"/>
      <c r="R20" s="138"/>
      <c r="S20" s="138"/>
      <c r="T20" s="138"/>
      <c r="U20" s="138"/>
      <c r="V20" s="138"/>
      <c r="W20" s="138"/>
    </row>
    <row r="21" customFormat="false" ht="15" hidden="false" customHeight="false" outlineLevel="0" collapsed="false">
      <c r="A21" s="133"/>
      <c r="B21" s="136" t="n">
        <f aca="false">'PLANILHA ORÇAMENTÁRIA'!I60*1.2663</f>
        <v>249.2483616</v>
      </c>
      <c r="C21" s="136"/>
      <c r="D21" s="136"/>
      <c r="E21" s="136"/>
      <c r="F21" s="136"/>
      <c r="G21" s="136" t="n">
        <f aca="false">B21</f>
        <v>249.2483616</v>
      </c>
      <c r="H21" s="136"/>
      <c r="I21" s="136"/>
      <c r="J21" s="136"/>
      <c r="K21" s="136"/>
      <c r="L21" s="136"/>
      <c r="M21" s="136"/>
      <c r="N21" s="136"/>
      <c r="O21" s="137" t="n">
        <f aca="false">C21+D21+E21+F21+G21+H21+I21+J21</f>
        <v>249.2483616</v>
      </c>
      <c r="P21" s="138"/>
      <c r="Q21" s="138"/>
      <c r="R21" s="138"/>
      <c r="S21" s="138"/>
      <c r="T21" s="138"/>
      <c r="U21" s="138"/>
      <c r="V21" s="138"/>
      <c r="W21" s="138"/>
    </row>
    <row r="22" customFormat="false" ht="25.5" hidden="false" customHeight="false" outlineLevel="0" collapsed="false">
      <c r="A22" s="133" t="s">
        <v>453</v>
      </c>
      <c r="B22" s="142" t="s">
        <v>120</v>
      </c>
      <c r="C22" s="134" t="n">
        <f aca="false">C23/B35</f>
        <v>0.0220027375085877</v>
      </c>
      <c r="D22" s="134"/>
      <c r="E22" s="134" t="n">
        <f aca="false">E23/B35</f>
        <v>0.201690392778449</v>
      </c>
      <c r="F22" s="134"/>
      <c r="G22" s="134" t="n">
        <f aca="false">G23/B35</f>
        <v>0.0218413966887207</v>
      </c>
      <c r="H22" s="134"/>
      <c r="I22" s="134" t="n">
        <f aca="false">I23/B35</f>
        <v>0.0617498505149131</v>
      </c>
      <c r="J22" s="134"/>
      <c r="K22" s="134"/>
      <c r="L22" s="134"/>
      <c r="M22" s="141"/>
      <c r="N22" s="141"/>
      <c r="O22" s="135" t="n">
        <f aca="false">C22+D22+E22+F22+G22+H22+I22+J22</f>
        <v>0.30728437749067</v>
      </c>
      <c r="P22" s="138"/>
      <c r="Q22" s="138"/>
      <c r="R22" s="138"/>
      <c r="S22" s="138"/>
      <c r="T22" s="138"/>
      <c r="U22" s="138"/>
      <c r="V22" s="138"/>
      <c r="W22" s="138"/>
    </row>
    <row r="23" customFormat="false" ht="15" hidden="false" customHeight="false" outlineLevel="0" collapsed="false">
      <c r="A23" s="133"/>
      <c r="B23" s="136" t="n">
        <f aca="false">'PLANILHA ORÇAMENTÁRIA'!I84*1.2663</f>
        <v>157850.500743747</v>
      </c>
      <c r="C23" s="136" t="n">
        <v>11302.7</v>
      </c>
      <c r="D23" s="136"/>
      <c r="E23" s="136" t="n">
        <f aca="false">B23-C23-G23-I23</f>
        <v>103607.380743747</v>
      </c>
      <c r="F23" s="136"/>
      <c r="G23" s="136" t="n">
        <v>11219.82</v>
      </c>
      <c r="H23" s="136"/>
      <c r="I23" s="136" t="n">
        <v>31720.6</v>
      </c>
      <c r="J23" s="136"/>
      <c r="K23" s="136"/>
      <c r="L23" s="136"/>
      <c r="M23" s="136"/>
      <c r="N23" s="136"/>
      <c r="O23" s="137" t="n">
        <f aca="false">C23+D23+E23+F23+G23+H23+I23+J23</f>
        <v>157850.500743747</v>
      </c>
      <c r="P23" s="138"/>
      <c r="Q23" s="138"/>
      <c r="R23" s="138"/>
      <c r="S23" s="138"/>
      <c r="T23" s="138"/>
      <c r="U23" s="138"/>
      <c r="V23" s="138"/>
      <c r="W23" s="138"/>
    </row>
    <row r="24" customFormat="false" ht="15" hidden="false" customHeight="false" outlineLevel="0" collapsed="false">
      <c r="A24" s="133" t="s">
        <v>454</v>
      </c>
      <c r="B24" s="141" t="s">
        <v>165</v>
      </c>
      <c r="C24" s="134"/>
      <c r="D24" s="134"/>
      <c r="E24" s="134" t="n">
        <f aca="false">E25/B35</f>
        <v>0.0109579981441121</v>
      </c>
      <c r="F24" s="134"/>
      <c r="G24" s="134" t="n">
        <f aca="false">G25/B35</f>
        <v>0.0255687034209383</v>
      </c>
      <c r="H24" s="134" t="n">
        <f aca="false">H25/B35</f>
        <v>0.0890080703505056</v>
      </c>
      <c r="I24" s="134" t="n">
        <f aca="false">I25/B35</f>
        <v>0.0265599616321485</v>
      </c>
      <c r="J24" s="134" t="n">
        <f aca="false">J25/B35</f>
        <v>0.0246508060084092</v>
      </c>
      <c r="K24" s="141"/>
      <c r="L24" s="141"/>
      <c r="M24" s="134"/>
      <c r="N24" s="141"/>
      <c r="O24" s="135" t="n">
        <f aca="false">C24+D24+E24+F24+G24+H24+I24+J24</f>
        <v>0.176745539556114</v>
      </c>
      <c r="P24" s="138"/>
      <c r="Q24" s="138"/>
      <c r="R24" s="138"/>
      <c r="S24" s="138"/>
      <c r="T24" s="138"/>
      <c r="U24" s="138"/>
      <c r="V24" s="138"/>
      <c r="W24" s="138"/>
    </row>
    <row r="25" customFormat="false" ht="15" hidden="false" customHeight="false" outlineLevel="0" collapsed="false">
      <c r="A25" s="133"/>
      <c r="B25" s="136" t="n">
        <f aca="false">'PLANILHA ORÇAMENTÁRIA'!F106*1.2663</f>
        <v>90793.33011</v>
      </c>
      <c r="C25" s="136"/>
      <c r="D25" s="136"/>
      <c r="E25" s="136" t="n">
        <f aca="false">4445.29*1.2663</f>
        <v>5629.070727</v>
      </c>
      <c r="F25" s="136"/>
      <c r="G25" s="136" t="n">
        <f aca="false">10372.36*1.2663</f>
        <v>13134.519468</v>
      </c>
      <c r="H25" s="136" t="n">
        <f aca="false">36107.57*1.2663</f>
        <v>45723.015891</v>
      </c>
      <c r="I25" s="136" t="n">
        <f aca="false">10774.48*1.2663</f>
        <v>13643.724024</v>
      </c>
      <c r="J25" s="136" t="n">
        <f aca="false">10000*1.2663</f>
        <v>12663</v>
      </c>
      <c r="K25" s="136"/>
      <c r="L25" s="136"/>
      <c r="M25" s="136"/>
      <c r="N25" s="136"/>
      <c r="O25" s="137" t="n">
        <f aca="false">C25+D25+E25+F25+G25+H25+I25+J25</f>
        <v>90793.33011</v>
      </c>
      <c r="P25" s="138"/>
      <c r="Q25" s="138"/>
      <c r="R25" s="138"/>
      <c r="S25" s="138"/>
      <c r="T25" s="138"/>
      <c r="U25" s="138"/>
      <c r="V25" s="138"/>
      <c r="W25" s="138"/>
    </row>
    <row r="26" customFormat="false" ht="15" hidden="false" customHeight="false" outlineLevel="0" collapsed="false">
      <c r="A26" s="133" t="s">
        <v>455</v>
      </c>
      <c r="B26" s="143" t="s">
        <v>211</v>
      </c>
      <c r="C26" s="143"/>
      <c r="D26" s="134" t="n">
        <f aca="false">D27/B35</f>
        <v>0.0121333978762051</v>
      </c>
      <c r="E26" s="144" t="n">
        <f aca="false">E27/B35</f>
        <v>0.0246508060084092</v>
      </c>
      <c r="F26" s="144" t="n">
        <f aca="false">F27/B35</f>
        <v>0.0246508060084092</v>
      </c>
      <c r="G26" s="144" t="n">
        <f aca="false">G27/B35</f>
        <v>0.0239446836702983</v>
      </c>
      <c r="H26" s="143"/>
      <c r="I26" s="143"/>
      <c r="J26" s="134" t="n">
        <f aca="false">J27/B35</f>
        <v>0.0329613322380242</v>
      </c>
      <c r="K26" s="143"/>
      <c r="L26" s="134"/>
      <c r="M26" s="134"/>
      <c r="N26" s="134"/>
      <c r="O26" s="135" t="n">
        <f aca="false">C26+D26+E26+F26+G26+H26+I26+J26</f>
        <v>0.118341025801346</v>
      </c>
      <c r="P26" s="138"/>
      <c r="Q26" s="138"/>
      <c r="R26" s="138"/>
      <c r="S26" s="138"/>
      <c r="T26" s="138"/>
      <c r="U26" s="138"/>
      <c r="V26" s="138"/>
      <c r="W26" s="138"/>
    </row>
    <row r="27" customFormat="false" ht="15" hidden="false" customHeight="false" outlineLevel="0" collapsed="false">
      <c r="A27" s="133"/>
      <c r="B27" s="143" t="n">
        <f aca="false">'PLANILHA ORÇAMENTÁRIA'!I148*1.2663</f>
        <v>60791.213448</v>
      </c>
      <c r="C27" s="143"/>
      <c r="D27" s="143" t="n">
        <f aca="false">4922.11*1.2663</f>
        <v>6232.867893</v>
      </c>
      <c r="E27" s="143" t="n">
        <f aca="false">10000*1.2663</f>
        <v>12663</v>
      </c>
      <c r="F27" s="143" t="n">
        <f aca="false">10000*1.2663</f>
        <v>12663</v>
      </c>
      <c r="G27" s="143" t="n">
        <f aca="false">9713.55*1.2663</f>
        <v>12300.268365</v>
      </c>
      <c r="H27" s="143"/>
      <c r="I27" s="143"/>
      <c r="J27" s="143" t="n">
        <f aca="false">13371.3*1.2663</f>
        <v>16932.07719</v>
      </c>
      <c r="K27" s="143"/>
      <c r="L27" s="143"/>
      <c r="M27" s="143"/>
      <c r="N27" s="143"/>
      <c r="O27" s="137" t="n">
        <f aca="false">C27+D27+E27+F27+G27+H27+I27+J27</f>
        <v>60791.213448</v>
      </c>
      <c r="P27" s="138"/>
      <c r="Q27" s="138"/>
      <c r="R27" s="138"/>
      <c r="S27" s="138"/>
      <c r="T27" s="138"/>
      <c r="U27" s="138"/>
      <c r="V27" s="138"/>
      <c r="W27" s="138"/>
    </row>
    <row r="28" customFormat="false" ht="15" hidden="false" customHeight="false" outlineLevel="0" collapsed="false">
      <c r="A28" s="133" t="s">
        <v>456</v>
      </c>
      <c r="B28" s="134" t="s">
        <v>308</v>
      </c>
      <c r="C28" s="134"/>
      <c r="D28" s="134"/>
      <c r="E28" s="134"/>
      <c r="F28" s="134" t="n">
        <f aca="false">F29/B35</f>
        <v>0.147904836050455</v>
      </c>
      <c r="G28" s="134" t="n">
        <f aca="false">G29/B35</f>
        <v>0.0517942275679707</v>
      </c>
      <c r="H28" s="134" t="n">
        <f aca="false">H29/B35</f>
        <v>0.0255495004430578</v>
      </c>
      <c r="I28" s="134" t="n">
        <f aca="false">I29/B35</f>
        <v>0.00909688694128325</v>
      </c>
      <c r="J28" s="134"/>
      <c r="K28" s="134"/>
      <c r="L28" s="134"/>
      <c r="M28" s="134"/>
      <c r="N28" s="134"/>
      <c r="O28" s="135" t="n">
        <f aca="false">C28+D28+E28+F28+G28+H28+I28+J28</f>
        <v>0.234345451002767</v>
      </c>
      <c r="P28" s="138"/>
      <c r="Q28" s="138"/>
      <c r="R28" s="138"/>
      <c r="S28" s="138"/>
      <c r="T28" s="138"/>
      <c r="U28" s="138"/>
      <c r="V28" s="138"/>
      <c r="W28" s="138"/>
    </row>
    <row r="29" customFormat="false" ht="15" hidden="false" customHeight="false" outlineLevel="0" collapsed="false">
      <c r="A29" s="133"/>
      <c r="B29" s="136" t="n">
        <f aca="false">'PLANILHA ORÇAMENTÁRIA'!I188*1.2663</f>
        <v>73578.7603845</v>
      </c>
      <c r="C29" s="136"/>
      <c r="D29" s="136"/>
      <c r="E29" s="136"/>
      <c r="F29" s="136" t="n">
        <f aca="false">60000*1.2663</f>
        <v>75978</v>
      </c>
      <c r="G29" s="136" t="n">
        <f aca="false">21011.17*1.2663</f>
        <v>26606.444571</v>
      </c>
      <c r="H29" s="136" t="n">
        <f aca="false">10364.57*1.2663</f>
        <v>13124.654991</v>
      </c>
      <c r="I29" s="136" t="n">
        <f aca="false">3690.3*1.2663</f>
        <v>4673.02689</v>
      </c>
      <c r="J29" s="136"/>
      <c r="K29" s="136"/>
      <c r="L29" s="136"/>
      <c r="M29" s="136"/>
      <c r="N29" s="136"/>
      <c r="O29" s="137" t="n">
        <f aca="false">C29+D29+E29+F29+G29+H29+I29+J29</f>
        <v>120382.126452</v>
      </c>
      <c r="P29" s="138"/>
      <c r="Q29" s="138"/>
      <c r="R29" s="138"/>
      <c r="S29" s="138"/>
      <c r="T29" s="138"/>
      <c r="U29" s="138"/>
      <c r="V29" s="138"/>
      <c r="W29" s="138"/>
    </row>
    <row r="30" customFormat="false" ht="15" hidden="false" customHeight="false" outlineLevel="0" collapsed="false">
      <c r="A30" s="133" t="s">
        <v>457</v>
      </c>
      <c r="B30" s="134" t="s">
        <v>398</v>
      </c>
      <c r="C30" s="134"/>
      <c r="D30" s="134"/>
      <c r="E30" s="134"/>
      <c r="F30" s="134"/>
      <c r="G30" s="134"/>
      <c r="H30" s="134"/>
      <c r="I30" s="134"/>
      <c r="J30" s="134" t="n">
        <f aca="false">J31/B35</f>
        <v>0.00183811200082304</v>
      </c>
      <c r="K30" s="134"/>
      <c r="L30" s="134"/>
      <c r="M30" s="134"/>
      <c r="N30" s="134"/>
      <c r="O30" s="135" t="n">
        <f aca="false">C30+D30+E30+F30+G30+H30+I30+J30</f>
        <v>0.00183811200082304</v>
      </c>
      <c r="P30" s="138"/>
      <c r="Q30" s="138"/>
      <c r="R30" s="138"/>
      <c r="S30" s="138"/>
      <c r="T30" s="138"/>
      <c r="U30" s="138"/>
      <c r="V30" s="138"/>
      <c r="W30" s="138"/>
    </row>
    <row r="31" customFormat="false" ht="15" hidden="false" customHeight="false" outlineLevel="0" collapsed="false">
      <c r="A31" s="133"/>
      <c r="B31" s="136" t="n">
        <f aca="false">'PLANILHA ORÇAMENTÁRIA'!I193*1.2663</f>
        <v>944.229258</v>
      </c>
      <c r="C31" s="136"/>
      <c r="D31" s="136"/>
      <c r="E31" s="136"/>
      <c r="F31" s="136"/>
      <c r="G31" s="136"/>
      <c r="H31" s="136"/>
      <c r="I31" s="136"/>
      <c r="J31" s="136" t="n">
        <f aca="false">B31</f>
        <v>944.229258</v>
      </c>
      <c r="K31" s="136"/>
      <c r="L31" s="136"/>
      <c r="M31" s="136"/>
      <c r="N31" s="136"/>
      <c r="O31" s="137" t="n">
        <f aca="false">C31+D31+E31+F31+G31+H31+I31+J31</f>
        <v>944.229258</v>
      </c>
      <c r="P31" s="138"/>
      <c r="Q31" s="138"/>
      <c r="R31" s="138"/>
      <c r="S31" s="138"/>
      <c r="T31" s="138"/>
      <c r="U31" s="138"/>
      <c r="V31" s="138"/>
      <c r="W31" s="138"/>
    </row>
    <row r="32" customFormat="false" ht="15" hidden="false" customHeight="false" outlineLevel="0" collapsed="false">
      <c r="A32" s="133" t="s">
        <v>458</v>
      </c>
      <c r="B32" s="145" t="s">
        <v>407</v>
      </c>
      <c r="C32" s="134"/>
      <c r="D32" s="134"/>
      <c r="E32" s="134"/>
      <c r="F32" s="134"/>
      <c r="G32" s="134"/>
      <c r="H32" s="134"/>
      <c r="I32" s="134"/>
      <c r="J32" s="134" t="n">
        <f aca="false">J33/B35</f>
        <v>0.00396869940572629</v>
      </c>
      <c r="K32" s="134"/>
      <c r="L32" s="134"/>
      <c r="M32" s="134"/>
      <c r="N32" s="134"/>
      <c r="O32" s="135" t="n">
        <f aca="false">C32+D32+E32+F32+G32+H32+I32+J32</f>
        <v>0.00396869940572629</v>
      </c>
      <c r="P32" s="138"/>
      <c r="Q32" s="138"/>
      <c r="R32" s="138"/>
      <c r="S32" s="138"/>
      <c r="T32" s="138"/>
      <c r="U32" s="138"/>
      <c r="V32" s="138"/>
      <c r="W32" s="138"/>
    </row>
    <row r="33" customFormat="false" ht="15" hidden="false" customHeight="false" outlineLevel="0" collapsed="false">
      <c r="A33" s="133"/>
      <c r="B33" s="136" t="n">
        <f aca="false">'PLANILHA ORÇAMENTÁRIA'!I198*1.2663</f>
        <v>2038.70171862</v>
      </c>
      <c r="C33" s="136"/>
      <c r="D33" s="136"/>
      <c r="E33" s="136"/>
      <c r="F33" s="136"/>
      <c r="G33" s="136"/>
      <c r="H33" s="136"/>
      <c r="I33" s="136"/>
      <c r="J33" s="136" t="n">
        <f aca="false">B33</f>
        <v>2038.70171862</v>
      </c>
      <c r="K33" s="136"/>
      <c r="L33" s="136"/>
      <c r="M33" s="136"/>
      <c r="N33" s="136"/>
      <c r="O33" s="146" t="n">
        <f aca="false">C33+D33+E33+F33+G33+H33+I33+J33</f>
        <v>2038.70171862</v>
      </c>
      <c r="P33" s="138"/>
      <c r="Q33" s="138"/>
      <c r="R33" s="138"/>
      <c r="S33" s="138"/>
      <c r="T33" s="138"/>
      <c r="U33" s="138"/>
      <c r="V33" s="138"/>
      <c r="W33" s="138"/>
    </row>
    <row r="34" s="94" customFormat="true" ht="15.75" hidden="false" customHeight="false" outlineLevel="0" collapsed="false">
      <c r="A34" s="147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32"/>
    </row>
    <row r="35" customFormat="false" ht="15" hidden="false" customHeight="true" outlineLevel="0" collapsed="false">
      <c r="A35" s="149" t="s">
        <v>459</v>
      </c>
      <c r="B35" s="150" t="n">
        <f aca="false">B11+B13+B15+B17+B19+B21+B23+B25+B27+B29+B31+B33</f>
        <v>513695.170684489</v>
      </c>
      <c r="C35" s="151" t="n">
        <f aca="false">C10+C12+C14+C16+C18+C20+C22+C24+C26+C28+C30+C32</f>
        <v>0.119168157616166</v>
      </c>
      <c r="D35" s="151" t="n">
        <f aca="false">D10+D12+D14+D16+D18+D20+D22+D24+D26+D28+D30+D32</f>
        <v>0.163070731956872</v>
      </c>
      <c r="E35" s="151" t="n">
        <f aca="false">E10+E12+E14+E16+E18+E20+E22+E24+E26+E28+E30+E32</f>
        <v>0.23729919693097</v>
      </c>
      <c r="F35" s="151" t="n">
        <f aca="false">F10+F12+F14+F16+F18+F20+F22+F24+F26+F28+F30+F32</f>
        <v>0.172555642058864</v>
      </c>
      <c r="G35" s="151" t="n">
        <f aca="false">G10+G12+G14+G16+G18+G20+G22+G24+G26+G28+G30+G32</f>
        <v>0.123634218092753</v>
      </c>
      <c r="H35" s="151" t="n">
        <f aca="false">H10+H12+H14+H16+H18+H20+H22+H24+H26+H28+H30+H32</f>
        <v>0.114557570793563</v>
      </c>
      <c r="I35" s="151" t="n">
        <f aca="false">I10+I12+I14+I16+I18+I20+I22+I24+I26+I28+I30+I32</f>
        <v>0.0974066990883448</v>
      </c>
      <c r="J35" s="151" t="n">
        <f aca="false">J10+J12+J14+J16+J18+J20+J22+J24+J26+J28+J30+J32</f>
        <v>0.0634189496529827</v>
      </c>
      <c r="K35" s="151" t="e">
        <f aca="false">K36/$O$36</f>
        <v>#REF!</v>
      </c>
      <c r="L35" s="151" t="e">
        <f aca="false">L36/$O$36</f>
        <v>#REF!</v>
      </c>
      <c r="M35" s="151" t="e">
        <f aca="false">M36/$O$36</f>
        <v>#REF!</v>
      </c>
      <c r="N35" s="152" t="e">
        <f aca="false">N36/$O$36</f>
        <v>#REF!</v>
      </c>
      <c r="O35" s="151" t="n">
        <f aca="false">O10+O12+O14+O16+O18+O20+O22+O24+O26+O28+O30+O32</f>
        <v>1.09111116619052</v>
      </c>
    </row>
    <row r="36" customFormat="false" ht="21.75" hidden="false" customHeight="true" outlineLevel="0" collapsed="false">
      <c r="A36" s="149"/>
      <c r="B36" s="150"/>
      <c r="C36" s="153" t="n">
        <f aca="false">C11+C13+C15+C17+C19+C21+C23+C25+C27+C29+C31+C33</f>
        <v>61216.1070667925</v>
      </c>
      <c r="D36" s="153" t="n">
        <f aca="false">D11+D13+D15+D17+D19+D21+D23+D25+D27+D29+D31+D33</f>
        <v>83768.64748623</v>
      </c>
      <c r="E36" s="153" t="n">
        <f aca="false">E11+E13+E15+E17+E19+E21+E23+E25+E27+E29+E31+E33</f>
        <v>121899.451470747</v>
      </c>
      <c r="F36" s="153" t="n">
        <f aca="false">F11+F13+F15+F17+F19+F21+F23+F25+F27+F29+F31+F33</f>
        <v>88641</v>
      </c>
      <c r="G36" s="153" t="n">
        <f aca="false">G11+G13+G15+G17+G19+G21+G23+G25+G27+G29+G31+G33</f>
        <v>63510.3007656</v>
      </c>
      <c r="H36" s="153" t="n">
        <f aca="false">H11+H13+H15+H17+H19+H21+H23+H25+H27+H29+H31+H33</f>
        <v>58847.670882</v>
      </c>
      <c r="I36" s="153" t="n">
        <f aca="false">I11+I13+I15+I17+I19+I21+I23+I25+I27+I29+I31+I33</f>
        <v>50037.350914</v>
      </c>
      <c r="J36" s="153" t="n">
        <f aca="false">J11+J13+J15+J17+J19+J21+J23+J25+J27+J29+J31+J33</f>
        <v>32578.00816662</v>
      </c>
      <c r="K36" s="153" t="e">
        <f aca="false">K11+K13+K15+K17+K19+K21+K23+K25+K27+K29+K31+K33+#REF!</f>
        <v>#REF!</v>
      </c>
      <c r="L36" s="153" t="e">
        <f aca="false">L11+L13+L15+L17+L19+L21+L23+L25+L27+L29+L31+L33+#REF!</f>
        <v>#REF!</v>
      </c>
      <c r="M36" s="153" t="e">
        <f aca="false">M11+M13+M15+M17+M19+M21+M23+M25+M27+M29+M31+M33+#REF!</f>
        <v>#REF!</v>
      </c>
      <c r="N36" s="154" t="e">
        <f aca="false">N11+N13+N15+N17+N19+N21+N23+N25+N27+N29+N31+N33+#REF!</f>
        <v>#REF!</v>
      </c>
      <c r="O36" s="153" t="n">
        <f aca="false">O11+O13+O15+O17+O19+O21+O23+O25+O27+O29+O31+O33</f>
        <v>560498.53675199</v>
      </c>
    </row>
    <row r="37" customFormat="false" ht="15" hidden="false" customHeight="true" outlineLevel="0" collapsed="false">
      <c r="A37" s="149" t="s">
        <v>460</v>
      </c>
      <c r="B37" s="151"/>
      <c r="C37" s="151" t="n">
        <f aca="false">C35</f>
        <v>0.119168157616166</v>
      </c>
      <c r="D37" s="151" t="n">
        <f aca="false">C37+D35</f>
        <v>0.282238889573038</v>
      </c>
      <c r="E37" s="151" t="n">
        <f aca="false">D37+E35</f>
        <v>0.519538086504008</v>
      </c>
      <c r="F37" s="151" t="n">
        <f aca="false">F35+E37</f>
        <v>0.692093728562872</v>
      </c>
      <c r="G37" s="151" t="n">
        <f aca="false">G35+F37</f>
        <v>0.815727946655625</v>
      </c>
      <c r="H37" s="151" t="n">
        <f aca="false">H35+G37</f>
        <v>0.930285517449188</v>
      </c>
      <c r="I37" s="151" t="n">
        <f aca="false">I35+H37</f>
        <v>1.02769221653753</v>
      </c>
      <c r="J37" s="151" t="n">
        <f aca="false">J35+I37</f>
        <v>1.09111116619052</v>
      </c>
      <c r="K37" s="151" t="e">
        <f aca="false">K35+J37</f>
        <v>#REF!</v>
      </c>
      <c r="L37" s="151" t="e">
        <f aca="false">L35+K37</f>
        <v>#REF!</v>
      </c>
      <c r="M37" s="151" t="e">
        <f aca="false">M35+L37</f>
        <v>#REF!</v>
      </c>
      <c r="N37" s="151" t="e">
        <f aca="false">N35+M37</f>
        <v>#REF!</v>
      </c>
      <c r="O37" s="155"/>
    </row>
    <row r="38" customFormat="false" ht="22.5" hidden="false" customHeight="true" outlineLevel="0" collapsed="false">
      <c r="A38" s="149"/>
      <c r="B38" s="153"/>
      <c r="C38" s="153" t="n">
        <f aca="false">C36</f>
        <v>61216.1070667925</v>
      </c>
      <c r="D38" s="153" t="n">
        <f aca="false">C38+D36</f>
        <v>144984.754553023</v>
      </c>
      <c r="E38" s="153" t="n">
        <f aca="false">D38+E36</f>
        <v>266884.206023769</v>
      </c>
      <c r="F38" s="153" t="n">
        <f aca="false">E38+F36</f>
        <v>355525.206023769</v>
      </c>
      <c r="G38" s="153" t="n">
        <f aca="false">F38+G36</f>
        <v>419035.506789369</v>
      </c>
      <c r="H38" s="153" t="n">
        <f aca="false">H36+G38</f>
        <v>477883.177671369</v>
      </c>
      <c r="I38" s="153" t="n">
        <f aca="false">I36+H38</f>
        <v>527920.528585369</v>
      </c>
      <c r="J38" s="153" t="n">
        <f aca="false">J36+I38</f>
        <v>560498.53675199</v>
      </c>
      <c r="K38" s="153" t="e">
        <f aca="false">K36+J38</f>
        <v>#REF!</v>
      </c>
      <c r="L38" s="153" t="e">
        <f aca="false">L36+K38</f>
        <v>#REF!</v>
      </c>
      <c r="M38" s="153" t="e">
        <f aca="false">M36+L38</f>
        <v>#REF!</v>
      </c>
      <c r="N38" s="153" t="e">
        <f aca="false">N36+M38</f>
        <v>#REF!</v>
      </c>
      <c r="O38" s="156"/>
    </row>
    <row r="39" s="159" customFormat="true" ht="15" hidden="false" customHeight="false" outlineLevel="0" collapsed="false">
      <c r="A39" s="157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</row>
    <row r="40" s="159" customFormat="true" ht="15" hidden="false" customHeight="false" outlineLevel="0" collapsed="false">
      <c r="A40" s="157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</row>
    <row r="41" customFormat="false" ht="15.75" hidden="false" customHeight="true" outlineLevel="0" collapsed="false">
      <c r="A41" s="157"/>
      <c r="B41" s="89" t="s">
        <v>419</v>
      </c>
      <c r="C41" s="160"/>
      <c r="D41" s="158"/>
      <c r="E41" s="161" t="s">
        <v>461</v>
      </c>
      <c r="F41" s="161"/>
      <c r="G41" s="161"/>
      <c r="H41" s="161"/>
      <c r="I41" s="162"/>
      <c r="J41" s="162"/>
      <c r="K41" s="162"/>
      <c r="L41" s="162"/>
      <c r="M41" s="162"/>
      <c r="N41" s="162"/>
      <c r="O41" s="162"/>
    </row>
    <row r="42" customFormat="false" ht="15" hidden="false" customHeight="false" outlineLevel="0" collapsed="false">
      <c r="A42" s="157"/>
      <c r="B42" s="158"/>
      <c r="C42" s="158"/>
      <c r="D42" s="158"/>
      <c r="E42" s="161" t="s">
        <v>462</v>
      </c>
      <c r="F42" s="161"/>
      <c r="G42" s="161"/>
      <c r="H42" s="161"/>
      <c r="I42" s="162"/>
      <c r="J42" s="162"/>
      <c r="K42" s="162"/>
      <c r="L42" s="162"/>
      <c r="M42" s="162"/>
      <c r="N42" s="162"/>
      <c r="O42" s="162"/>
    </row>
    <row r="43" customFormat="false" ht="15" hidden="false" customHeight="false" outlineLevel="0" collapsed="false">
      <c r="A43" s="157"/>
      <c r="B43" s="158"/>
      <c r="C43" s="158"/>
      <c r="D43" s="158"/>
      <c r="E43" s="161" t="s">
        <v>422</v>
      </c>
      <c r="F43" s="161"/>
      <c r="G43" s="161"/>
      <c r="H43" s="161"/>
      <c r="I43" s="162"/>
      <c r="J43" s="162"/>
      <c r="K43" s="162"/>
      <c r="L43" s="162"/>
      <c r="M43" s="162"/>
      <c r="N43" s="162"/>
      <c r="O43" s="162"/>
    </row>
  </sheetData>
  <mergeCells count="24">
    <mergeCell ref="A1:G1"/>
    <mergeCell ref="A2:O2"/>
    <mergeCell ref="A5:C5"/>
    <mergeCell ref="A6:O6"/>
    <mergeCell ref="A7:O7"/>
    <mergeCell ref="O8:O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5:A36"/>
    <mergeCell ref="B35:B36"/>
    <mergeCell ref="A37:A38"/>
    <mergeCell ref="E41:H41"/>
    <mergeCell ref="E42:H42"/>
    <mergeCell ref="E43:H43"/>
  </mergeCells>
  <printOptions headings="false" gridLines="false" gridLinesSet="true" horizontalCentered="false" verticalCentered="false"/>
  <pageMargins left="0.511805555555555" right="1.10208333333333" top="0.590277777777778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2013-09-11T17:55:20Z</dcterms:created>
  <dc:creator>Eng Dora</dc:creator>
  <dc:description/>
  <dc:language>pt-BR</dc:language>
  <cp:lastModifiedBy/>
  <cp:lastPrinted>2017-11-28T15:48:05Z</cp:lastPrinted>
  <dcterms:modified xsi:type="dcterms:W3CDTF">2017-11-29T08:08:11Z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