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95" windowWidth="19320" windowHeight="7575"/>
  </bookViews>
  <sheets>
    <sheet name="MODELO ORÇAMENTO" sheetId="1" r:id="rId1"/>
    <sheet name="MODELO CRONOGRAMA " sheetId="3" r:id="rId2"/>
  </sheets>
  <externalReferences>
    <externalReference r:id="rId3"/>
  </externalReferences>
  <definedNames>
    <definedName name="_xlnm.Print_Area" localSheetId="0">'MODELO ORÇAMENTO'!$A$1:$F$103</definedName>
    <definedName name="_xlnm.Print_Titles" localSheetId="0">'MODELO ORÇAMENTO'!$1:$7</definedName>
  </definedNames>
  <calcPr calcId="124519"/>
</workbook>
</file>

<file path=xl/calcChain.xml><?xml version="1.0" encoding="utf-8"?>
<calcChain xmlns="http://schemas.openxmlformats.org/spreadsheetml/2006/main">
  <c r="D93" i="1"/>
  <c r="F93" s="1"/>
  <c r="D90"/>
  <c r="D91" s="1"/>
  <c r="F91" s="1"/>
  <c r="D87"/>
  <c r="F87" s="1"/>
  <c r="D86"/>
  <c r="F86" s="1"/>
  <c r="F88" s="1"/>
  <c r="F85"/>
  <c r="D82"/>
  <c r="F82" s="1"/>
  <c r="D81"/>
  <c r="D83" s="1"/>
  <c r="F83" s="1"/>
  <c r="D80"/>
  <c r="F80" s="1"/>
  <c r="F79"/>
  <c r="D72"/>
  <c r="F72" s="1"/>
  <c r="F69"/>
  <c r="D69"/>
  <c r="D71" s="1"/>
  <c r="F71" s="1"/>
  <c r="F66"/>
  <c r="D66"/>
  <c r="D65"/>
  <c r="F65" s="1"/>
  <c r="F67" s="1"/>
  <c r="D59"/>
  <c r="F59" s="1"/>
  <c r="F58"/>
  <c r="D51"/>
  <c r="F51" s="1"/>
  <c r="F48"/>
  <c r="D48"/>
  <c r="D45"/>
  <c r="F45" s="1"/>
  <c r="F46" s="1"/>
  <c r="F44"/>
  <c r="D39"/>
  <c r="F39" s="1"/>
  <c r="F38"/>
  <c r="F35"/>
  <c r="F36" s="1"/>
  <c r="F28"/>
  <c r="D27"/>
  <c r="F26"/>
  <c r="F25"/>
  <c r="F24"/>
  <c r="F21"/>
  <c r="F20"/>
  <c r="F19"/>
  <c r="F17"/>
  <c r="F16"/>
  <c r="F14"/>
  <c r="F13"/>
  <c r="F18" s="1"/>
  <c r="F10"/>
  <c r="F11" s="1"/>
  <c r="F22" l="1"/>
  <c r="D70"/>
  <c r="F70" s="1"/>
  <c r="F90"/>
  <c r="F84"/>
  <c r="F81"/>
  <c r="D92"/>
  <c r="F92" s="1"/>
  <c r="D60"/>
  <c r="F30"/>
  <c r="F31" s="1"/>
  <c r="D49"/>
  <c r="F49" s="1"/>
  <c r="D40"/>
  <c r="F94" l="1"/>
  <c r="D62"/>
  <c r="F62" s="1"/>
  <c r="F60"/>
  <c r="F63" s="1"/>
  <c r="F74" s="1"/>
  <c r="D61"/>
  <c r="F61" s="1"/>
  <c r="F95"/>
  <c r="D42"/>
  <c r="F42" s="1"/>
  <c r="F40"/>
  <c r="D41"/>
  <c r="F41" s="1"/>
  <c r="F43" l="1"/>
  <c r="C39" i="3" l="1"/>
  <c r="J41" l="1"/>
  <c r="K41" s="1"/>
  <c r="L41" s="1"/>
  <c r="M41" s="1"/>
  <c r="N41" s="1"/>
  <c r="O41" s="1"/>
  <c r="B14" l="1"/>
  <c r="B12"/>
  <c r="B10"/>
  <c r="B8"/>
  <c r="O18"/>
  <c r="N18"/>
  <c r="M18"/>
  <c r="L18"/>
  <c r="K18"/>
  <c r="J18"/>
  <c r="C18"/>
  <c r="P18" l="1"/>
  <c r="J20"/>
  <c r="K20" s="1"/>
  <c r="L20" s="1"/>
  <c r="M20" s="1"/>
  <c r="N20" s="1"/>
  <c r="O20" s="1"/>
  <c r="K17" l="1"/>
  <c r="N17"/>
  <c r="L17"/>
  <c r="M17"/>
  <c r="O17"/>
  <c r="J17"/>
  <c r="J40" l="1"/>
  <c r="K40" s="1"/>
  <c r="L40" s="1"/>
  <c r="M40" s="1"/>
  <c r="N40" s="1"/>
  <c r="O40" s="1"/>
  <c r="P17"/>
  <c r="J19"/>
  <c r="K19" s="1"/>
  <c r="L19" s="1"/>
  <c r="M19" s="1"/>
  <c r="N19" s="1"/>
  <c r="O19" s="1"/>
</calcChain>
</file>

<file path=xl/sharedStrings.xml><?xml version="1.0" encoding="utf-8"?>
<sst xmlns="http://schemas.openxmlformats.org/spreadsheetml/2006/main" count="289" uniqueCount="109">
  <si>
    <t>SERVIÇOS PRELIMINARES</t>
  </si>
  <si>
    <t>3.1</t>
  </si>
  <si>
    <t>3</t>
  </si>
  <si>
    <t>2</t>
  </si>
  <si>
    <t>1.1</t>
  </si>
  <si>
    <t>1</t>
  </si>
  <si>
    <t>TOTAL</t>
  </si>
  <si>
    <t>QUANT.</t>
  </si>
  <si>
    <t>UNID.</t>
  </si>
  <si>
    <t>ITEM</t>
  </si>
  <si>
    <t>4</t>
  </si>
  <si>
    <t>4.1</t>
  </si>
  <si>
    <t>m2</t>
  </si>
  <si>
    <t>m3</t>
  </si>
  <si>
    <t>2.4</t>
  </si>
  <si>
    <t>unid</t>
  </si>
  <si>
    <t>m²</t>
  </si>
  <si>
    <t>RECAPEAMENTO</t>
  </si>
  <si>
    <t>m³xkm</t>
  </si>
  <si>
    <t>m³</t>
  </si>
  <si>
    <t xml:space="preserve">CONVÊNIO </t>
  </si>
  <si>
    <t>PRAZO DE EXECUÇÃO DA OBRA: 06 MESES</t>
  </si>
  <si>
    <t xml:space="preserve">Subitens </t>
  </si>
  <si>
    <t>Carga, manobras e descarga de mistura betuminosa a quente com caminhão basculante 6m3, descarga em vibro-acabadora</t>
  </si>
  <si>
    <t>Imprimação betuminosa ligante</t>
  </si>
  <si>
    <t>Camada de rolamento em concreto betuminoso usinado quente - CBUQ</t>
  </si>
  <si>
    <t>Varrição de pavimento para recapeamento</t>
  </si>
  <si>
    <t>2.1</t>
  </si>
  <si>
    <t>2.2</t>
  </si>
  <si>
    <t>2.3</t>
  </si>
  <si>
    <t>2.5</t>
  </si>
  <si>
    <t>DESCRIÇÃO DOS SERVIÇOS</t>
  </si>
  <si>
    <t>VALOR TOTAL     R$</t>
  </si>
  <si>
    <t>P. U.  R$      S/BDI</t>
  </si>
  <si>
    <t>BASE: CPOS Nº 170 - 01/07/17</t>
  </si>
  <si>
    <t>Rampa de acessibilidade pré-fabricada de concreto nas dimensões 2,20 x 1,86 x 1,20 m</t>
  </si>
  <si>
    <t>Transporte com caminhão basculante de 10m3, em via urbana pavimentada, dmt até 30 km  -  11,20km</t>
  </si>
  <si>
    <t>Demolição manual de concreto simples - calçada existente</t>
  </si>
  <si>
    <t>Transporte de entulho, para distâncias superiores ao 5° km até o 10° km - 6,20km</t>
  </si>
  <si>
    <t xml:space="preserve">  SINAPI 15/07/17                                                      DATA: 21/07/2017</t>
  </si>
  <si>
    <t>4.2</t>
  </si>
  <si>
    <t>4.3</t>
  </si>
  <si>
    <t>4.4</t>
  </si>
  <si>
    <t>Piso em ladrilho hidráulico tipo rampa várias cores 30 x 30 cm, antiderrapante, assentado com argamassa mista</t>
  </si>
  <si>
    <t xml:space="preserve">SINALIZAÇÃO HORIZONTAL (faixa de pedestre e divisor de sentido de tráfego) </t>
  </si>
  <si>
    <t>Sinalização horizontal com tinta retrorreflexiva a base de resina acrílica com microesferas de vidro - Divisor de sentido</t>
  </si>
  <si>
    <t>3.2</t>
  </si>
  <si>
    <t>Sinalização horizontal com tinta retrorreflexiva a base de resina acrílica com microesferas de vidro -Faixa de pedestre</t>
  </si>
  <si>
    <t>Execução de passeio (calçada) em concreto moldado in loco, usinado, acabamento convencional, não armado</t>
  </si>
  <si>
    <t>RAMPAS E PISO PODOTÁTIL</t>
  </si>
  <si>
    <t>ÁREA DE RECAPEMANTO:  37.872,54m2</t>
  </si>
  <si>
    <t>MÊS</t>
  </si>
  <si>
    <t>A EXECUTADO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</si>
  <si>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</si>
  <si>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</si>
  <si>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</si>
  <si>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</si>
  <si>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</si>
  <si>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</si>
  <si>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</si>
  <si>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</si>
  <si>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</si>
  <si>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</si>
  <si>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</si>
  <si>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</si>
  <si>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SERVIÇOS</t>
  </si>
  <si>
    <t xml:space="preserve">  % / R$</t>
  </si>
  <si>
    <t>1              30</t>
  </si>
  <si>
    <t>1.0</t>
  </si>
  <si>
    <t>2.0</t>
  </si>
  <si>
    <t>3.0</t>
  </si>
  <si>
    <t>TOTAL  (R$)</t>
  </si>
  <si>
    <t>TOTAL ACUMULADO DOS SERVIÇOS (R$)</t>
  </si>
  <si>
    <t>4.0</t>
  </si>
  <si>
    <t>OBJETO: Valorização dos acessos aos pontos turísticos -Jardim das Oliveiras</t>
  </si>
  <si>
    <t>LOCAL: JARDIM DAS OLIVEIRAS</t>
  </si>
  <si>
    <t>ÁREA DE RECAPEMANTO:  20.312,40m2</t>
  </si>
  <si>
    <t>CONVÊNIO DADETUR Nº  100/2017 - Valorização dos acessos aos pontos turísticos - Jardim das Oliveiras</t>
  </si>
  <si>
    <t>RECURSO PRÓPRIO - Recapeamento asfáltico - Jardim das Oliveiras, Conj. Hab. MarioCovas e Vila Marin</t>
  </si>
  <si>
    <t>Placa de identificação para obra - Recuso próprio</t>
  </si>
  <si>
    <t>CONVÊNIO DADE 100/2017</t>
  </si>
  <si>
    <t>RECURSO PRÓPRIO</t>
  </si>
  <si>
    <t>LOCAL: JARDIM DAS OLIVEIRAS, CONJ. HAB. MARIO COVAS E VILA MARIN</t>
  </si>
  <si>
    <t>Local e data</t>
  </si>
  <si>
    <t>Local e deata</t>
  </si>
  <si>
    <t>Responsável</t>
  </si>
  <si>
    <t>OBJETO: Recapeamento urbano</t>
  </si>
  <si>
    <t>ÁREA DE RECAPEMANTO:  44.739,18m2</t>
  </si>
  <si>
    <t>PRAZO DE EXECUÇÃO DA OBRA: 04 MESES</t>
  </si>
  <si>
    <t xml:space="preserve">                                                          PLANILHA ORÇAMENTÁRIA </t>
  </si>
  <si>
    <t>PLANILHA ORÇAMENTÁRIA</t>
  </si>
  <si>
    <t>SERVIÇO: RECAPEAMENTO ASFÁLTICO</t>
  </si>
  <si>
    <t>CONVÊNIO DADE - 100/2017</t>
  </si>
  <si>
    <t xml:space="preserve">  SINAPI 15/07/17                                                      DATA: 28/12/2017</t>
  </si>
  <si>
    <t>Placa de identificação para obra - Recuso do DADE</t>
  </si>
  <si>
    <t>RECURSO PRÓPRIO - Recapeamento asfáltico - Jardim das Oliveiras</t>
  </si>
  <si>
    <t xml:space="preserve">RECURSO PRÓPRIO - Recapeamento asfáltico - Conj. Hab. MarioCovas </t>
  </si>
  <si>
    <t>1.2</t>
  </si>
  <si>
    <t>1.3</t>
  </si>
  <si>
    <t>1.4</t>
  </si>
  <si>
    <t>1.5</t>
  </si>
  <si>
    <t>3.3</t>
  </si>
  <si>
    <t>3.4</t>
  </si>
  <si>
    <t>RECURSO PRÓPRIO - Recapeamento asfáltico -  Vila Marin</t>
  </si>
  <si>
    <t>TOTAL GERAL - --------% - Recurso próprio</t>
  </si>
  <si>
    <t>TOTAL COM BDI - -----% - Recurso próprio</t>
  </si>
  <si>
    <t>TOTAL CONVÊNIO COM BDI - -------%</t>
  </si>
  <si>
    <t>TOTAL COM BDI - ------% - Recurso próprio</t>
  </si>
  <si>
    <t xml:space="preserve"> TOTAL DA LICITAÇÃO C/ BDI - -------%</t>
  </si>
</sst>
</file>

<file path=xl/styles.xml><?xml version="1.0" encoding="utf-8"?>
<styleSheet xmlns="http://schemas.openxmlformats.org/spreadsheetml/2006/main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;[Red]\-&quot;R$&quot;\ #,##0"/>
    <numFmt numFmtId="165" formatCode="_(* #,##0.00_);_(* \(#,##0.00\);_(* &quot;-&quot;??_);_(@_)"/>
    <numFmt numFmtId="166" formatCode="&quot;R$&quot;#,##0.00"/>
    <numFmt numFmtId="167" formatCode="_(* #,##0_);_(* \(#,##0\);_(* &quot;-&quot;??_);_(@_)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rgb="FF333333"/>
      <name val="Calibri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3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4" fontId="15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 applyFill="1" applyBorder="1" applyAlignment="1">
      <alignment vertical="center"/>
    </xf>
    <xf numFmtId="165" fontId="5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center" vertical="center"/>
    </xf>
    <xf numFmtId="165" fontId="5" fillId="0" borderId="0" xfId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0" xfId="2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165" fontId="4" fillId="0" borderId="0" xfId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>
      <alignment vertical="center"/>
    </xf>
    <xf numFmtId="4" fontId="5" fillId="4" borderId="5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vertical="center"/>
    </xf>
    <xf numFmtId="0" fontId="5" fillId="4" borderId="6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 applyProtection="1">
      <alignment vertical="center"/>
      <protection locked="0"/>
    </xf>
    <xf numFmtId="49" fontId="5" fillId="4" borderId="7" xfId="0" applyNumberFormat="1" applyFont="1" applyFill="1" applyBorder="1" applyAlignment="1">
      <alignment horizontal="left" vertical="center"/>
    </xf>
    <xf numFmtId="4" fontId="4" fillId="0" borderId="0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Fill="1" applyBorder="1" applyAlignment="1">
      <alignment horizontal="right" vertical="center"/>
    </xf>
    <xf numFmtId="165" fontId="3" fillId="0" borderId="0" xfId="1" applyFont="1" applyFill="1" applyBorder="1" applyAlignment="1" applyProtection="1">
      <alignment vertical="center"/>
      <protection locked="0"/>
    </xf>
    <xf numFmtId="165" fontId="8" fillId="0" borderId="0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wrapText="1"/>
    </xf>
    <xf numFmtId="43" fontId="0" fillId="6" borderId="0" xfId="0" applyNumberFormat="1" applyFill="1"/>
    <xf numFmtId="0" fontId="16" fillId="0" borderId="0" xfId="0" applyFont="1" applyAlignment="1">
      <alignment vertical="center"/>
    </xf>
    <xf numFmtId="0" fontId="1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Fill="1" applyBorder="1" applyAlignment="1">
      <alignment horizontal="center"/>
    </xf>
    <xf numFmtId="0" fontId="16" fillId="0" borderId="0" xfId="0" applyFont="1" applyAlignment="1">
      <alignment vertical="center" wrapText="1"/>
    </xf>
    <xf numFmtId="166" fontId="16" fillId="0" borderId="0" xfId="0" applyNumberFormat="1" applyFont="1" applyAlignment="1">
      <alignment vertical="center"/>
    </xf>
    <xf numFmtId="0" fontId="8" fillId="8" borderId="8" xfId="0" applyFont="1" applyFill="1" applyBorder="1" applyAlignment="1">
      <alignment vertical="center"/>
    </xf>
    <xf numFmtId="0" fontId="8" fillId="8" borderId="13" xfId="0" applyFont="1" applyFill="1" applyBorder="1" applyAlignment="1">
      <alignment horizontal="right" vertical="center"/>
    </xf>
    <xf numFmtId="166" fontId="8" fillId="8" borderId="14" xfId="0" applyNumberFormat="1" applyFont="1" applyFill="1" applyBorder="1" applyAlignment="1">
      <alignment horizontal="center" vertical="center"/>
    </xf>
    <xf numFmtId="0" fontId="8" fillId="8" borderId="6" xfId="0" applyFont="1" applyFill="1" applyBorder="1" applyAlignment="1">
      <alignment vertical="center"/>
    </xf>
    <xf numFmtId="0" fontId="8" fillId="8" borderId="12" xfId="0" applyFont="1" applyFill="1" applyBorder="1" applyAlignment="1">
      <alignment vertical="center"/>
    </xf>
    <xf numFmtId="167" fontId="3" fillId="8" borderId="15" xfId="1" applyNumberFormat="1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vertical="center"/>
    </xf>
    <xf numFmtId="10" fontId="3" fillId="7" borderId="14" xfId="2" applyNumberFormat="1" applyFont="1" applyFill="1" applyBorder="1" applyAlignment="1">
      <alignment horizontal="center" vertical="center"/>
    </xf>
    <xf numFmtId="10" fontId="8" fillId="7" borderId="14" xfId="0" applyNumberFormat="1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4" fontId="3" fillId="2" borderId="15" xfId="10" applyNumberFormat="1" applyFont="1" applyFill="1" applyBorder="1" applyAlignment="1">
      <alignment horizontal="center" vertical="center"/>
    </xf>
    <xf numFmtId="4" fontId="8" fillId="0" borderId="16" xfId="1" applyNumberFormat="1" applyFont="1" applyFill="1" applyBorder="1" applyAlignment="1">
      <alignment horizontal="right" vertical="center"/>
    </xf>
    <xf numFmtId="4" fontId="3" fillId="0" borderId="0" xfId="2" applyNumberFormat="1" applyFont="1" applyFill="1" applyBorder="1" applyAlignment="1">
      <alignment horizontal="center" vertical="center"/>
    </xf>
    <xf numFmtId="4" fontId="3" fillId="7" borderId="14" xfId="10" applyNumberFormat="1" applyFont="1" applyFill="1" applyBorder="1" applyAlignment="1">
      <alignment horizontal="center" vertical="center"/>
    </xf>
    <xf numFmtId="10" fontId="8" fillId="10" borderId="14" xfId="2" applyNumberFormat="1" applyFont="1" applyFill="1" applyBorder="1" applyAlignment="1">
      <alignment horizontal="center" vertical="center"/>
    </xf>
    <xf numFmtId="9" fontId="8" fillId="10" borderId="14" xfId="2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10" fontId="8" fillId="11" borderId="14" xfId="2" applyNumberFormat="1" applyFont="1" applyFill="1" applyBorder="1" applyAlignment="1">
      <alignment horizontal="center" vertical="center"/>
    </xf>
    <xf numFmtId="4" fontId="8" fillId="11" borderId="1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 vertical="center" wrapText="1"/>
    </xf>
    <xf numFmtId="166" fontId="8" fillId="8" borderId="14" xfId="0" applyNumberFormat="1" applyFont="1" applyFill="1" applyBorder="1" applyAlignment="1">
      <alignment horizontal="center" vertical="center"/>
    </xf>
    <xf numFmtId="165" fontId="3" fillId="0" borderId="4" xfId="1" applyFont="1" applyFill="1" applyBorder="1" applyAlignment="1" applyProtection="1">
      <alignment vertical="center"/>
      <protection locked="0"/>
    </xf>
    <xf numFmtId="165" fontId="8" fillId="0" borderId="13" xfId="1" applyFont="1" applyFill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/>
    </xf>
    <xf numFmtId="0" fontId="8" fillId="4" borderId="8" xfId="0" applyFont="1" applyFill="1" applyBorder="1" applyAlignment="1" applyProtection="1">
      <alignment vertical="center"/>
      <protection locked="0"/>
    </xf>
    <xf numFmtId="0" fontId="8" fillId="4" borderId="4" xfId="0" applyFont="1" applyFill="1" applyBorder="1" applyAlignment="1" applyProtection="1">
      <alignment vertical="center"/>
      <protection locked="0"/>
    </xf>
    <xf numFmtId="0" fontId="8" fillId="4" borderId="4" xfId="0" applyFont="1" applyFill="1" applyBorder="1" applyAlignment="1">
      <alignment horizontal="left" vertical="center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 applyProtection="1">
      <alignment vertical="center"/>
      <protection locked="0"/>
    </xf>
    <xf numFmtId="4" fontId="8" fillId="4" borderId="0" xfId="0" applyNumberFormat="1" applyFont="1" applyFill="1" applyBorder="1" applyAlignment="1" applyProtection="1">
      <alignment vertical="center"/>
      <protection locked="0"/>
    </xf>
    <xf numFmtId="4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17" xfId="0" applyFont="1" applyFill="1" applyBorder="1" applyAlignment="1" applyProtection="1">
      <alignment horizontal="right" vertical="center"/>
      <protection locked="0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left" vertical="center"/>
    </xf>
    <xf numFmtId="0" fontId="8" fillId="4" borderId="7" xfId="0" applyFont="1" applyFill="1" applyBorder="1" applyAlignment="1" applyProtection="1">
      <alignment vertical="center"/>
      <protection locked="0"/>
    </xf>
    <xf numFmtId="0" fontId="8" fillId="4" borderId="12" xfId="0" applyFont="1" applyFill="1" applyBorder="1" applyAlignment="1" applyProtection="1">
      <alignment vertical="center"/>
      <protection locked="0"/>
    </xf>
    <xf numFmtId="165" fontId="8" fillId="0" borderId="1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 wrapText="1"/>
    </xf>
    <xf numFmtId="0" fontId="17" fillId="12" borderId="3" xfId="0" applyFont="1" applyFill="1" applyBorder="1" applyAlignment="1">
      <alignment horizontal="center" vertical="center" wrapText="1"/>
    </xf>
    <xf numFmtId="0" fontId="17" fillId="13" borderId="3" xfId="0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3" xfId="0" applyFont="1" applyFill="1" applyBorder="1" applyAlignment="1">
      <alignment horizontal="center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12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6" fontId="8" fillId="8" borderId="14" xfId="0" applyNumberFormat="1" applyFont="1" applyFill="1" applyBorder="1" applyAlignment="1">
      <alignment horizontal="center" vertical="center"/>
    </xf>
    <xf numFmtId="166" fontId="8" fillId="8" borderId="15" xfId="0" applyNumberFormat="1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0" xfId="0" applyFont="1" applyFill="1" applyBorder="1" applyAlignment="1" applyProtection="1">
      <alignment horizontal="right" vertical="center"/>
      <protection locked="0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right" vertical="center"/>
      <protection locked="0"/>
    </xf>
    <xf numFmtId="4" fontId="8" fillId="3" borderId="1" xfId="0" applyNumberFormat="1" applyFont="1" applyFill="1" applyBorder="1" applyAlignment="1" applyProtection="1">
      <alignment vertical="center"/>
      <protection locked="0"/>
    </xf>
    <xf numFmtId="4" fontId="8" fillId="3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4" fontId="3" fillId="13" borderId="1" xfId="0" applyNumberFormat="1" applyFont="1" applyFill="1" applyBorder="1" applyAlignment="1" applyProtection="1">
      <alignment horizontal="right"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4" fontId="8" fillId="13" borderId="1" xfId="0" applyNumberFormat="1" applyFont="1" applyFill="1" applyBorder="1" applyAlignment="1" applyProtection="1">
      <alignment horizontal="right" vertical="center"/>
      <protection locked="0"/>
    </xf>
    <xf numFmtId="4" fontId="8" fillId="0" borderId="1" xfId="0" applyNumberFormat="1" applyFont="1" applyFill="1" applyBorder="1" applyAlignment="1" applyProtection="1">
      <alignment vertical="center"/>
      <protection locked="0"/>
    </xf>
    <xf numFmtId="4" fontId="8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/>
    <xf numFmtId="165" fontId="3" fillId="13" borderId="1" xfId="1" applyFont="1" applyFill="1" applyBorder="1" applyAlignment="1" applyProtection="1">
      <alignment horizontal="right" vertical="center"/>
      <protection locked="0"/>
    </xf>
    <xf numFmtId="165" fontId="3" fillId="0" borderId="1" xfId="1" applyFont="1" applyFill="1" applyBorder="1" applyAlignment="1" applyProtection="1">
      <alignment vertical="center"/>
      <protection locked="0"/>
    </xf>
    <xf numFmtId="165" fontId="3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1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8" fillId="0" borderId="1" xfId="1" applyFont="1" applyFill="1" applyBorder="1" applyAlignment="1" applyProtection="1">
      <alignment horizontal="right" vertical="center"/>
      <protection locked="0"/>
    </xf>
    <xf numFmtId="165" fontId="8" fillId="0" borderId="1" xfId="1" applyFont="1" applyFill="1" applyBorder="1" applyAlignment="1" applyProtection="1">
      <alignment vertical="center"/>
      <protection locked="0"/>
    </xf>
    <xf numFmtId="49" fontId="3" fillId="5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left" wrapText="1"/>
    </xf>
    <xf numFmtId="165" fontId="3" fillId="5" borderId="1" xfId="1" applyFont="1" applyFill="1" applyBorder="1" applyAlignment="1" applyProtection="1">
      <alignment horizontal="right" vertical="center"/>
      <protection locked="0"/>
    </xf>
    <xf numFmtId="165" fontId="3" fillId="5" borderId="1" xfId="1" applyFont="1" applyFill="1" applyBorder="1" applyAlignment="1" applyProtection="1">
      <alignment vertical="center"/>
      <protection locked="0"/>
    </xf>
    <xf numFmtId="165" fontId="3" fillId="5" borderId="1" xfId="1" applyFont="1" applyFill="1" applyBorder="1" applyAlignment="1">
      <alignment horizontal="right" vertical="center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wrapText="1"/>
    </xf>
    <xf numFmtId="165" fontId="3" fillId="0" borderId="5" xfId="1" applyFont="1" applyFill="1" applyBorder="1" applyAlignment="1" applyProtection="1">
      <alignment horizontal="left" vertical="center"/>
      <protection locked="0"/>
    </xf>
    <xf numFmtId="165" fontId="8" fillId="0" borderId="19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165" fontId="19" fillId="13" borderId="9" xfId="1" applyFont="1" applyFill="1" applyBorder="1" applyAlignment="1" applyProtection="1">
      <alignment vertical="center"/>
      <protection locked="0"/>
    </xf>
    <xf numFmtId="165" fontId="19" fillId="13" borderId="10" xfId="1" applyFont="1" applyFill="1" applyBorder="1" applyAlignment="1" applyProtection="1">
      <alignment vertical="center"/>
      <protection locked="0"/>
    </xf>
    <xf numFmtId="165" fontId="19" fillId="13" borderId="18" xfId="1" applyFont="1" applyFill="1" applyBorder="1" applyAlignment="1" applyProtection="1">
      <alignment vertical="center"/>
      <protection locked="0"/>
    </xf>
    <xf numFmtId="4" fontId="5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/>
    </xf>
    <xf numFmtId="4" fontId="3" fillId="12" borderId="1" xfId="0" applyNumberFormat="1" applyFont="1" applyFill="1" applyBorder="1" applyAlignment="1" applyProtection="1">
      <alignment horizontal="right" vertical="center"/>
      <protection locked="0"/>
    </xf>
    <xf numFmtId="4" fontId="8" fillId="12" borderId="1" xfId="0" applyNumberFormat="1" applyFont="1" applyFill="1" applyBorder="1" applyAlignment="1" applyProtection="1">
      <alignment horizontal="right" vertical="center"/>
      <protection locked="0"/>
    </xf>
    <xf numFmtId="49" fontId="8" fillId="16" borderId="1" xfId="0" applyNumberFormat="1" applyFont="1" applyFill="1" applyBorder="1" applyAlignment="1" applyProtection="1">
      <alignment horizontal="center" vertical="center"/>
      <protection locked="0"/>
    </xf>
    <xf numFmtId="0" fontId="8" fillId="16" borderId="1" xfId="0" applyFont="1" applyFill="1" applyBorder="1" applyAlignment="1" applyProtection="1">
      <alignment vertical="center"/>
      <protection locked="0"/>
    </xf>
    <xf numFmtId="0" fontId="8" fillId="16" borderId="1" xfId="0" applyFont="1" applyFill="1" applyBorder="1" applyAlignment="1" applyProtection="1">
      <alignment horizontal="center" vertical="center"/>
      <protection locked="0"/>
    </xf>
    <xf numFmtId="4" fontId="8" fillId="16" borderId="1" xfId="0" applyNumberFormat="1" applyFont="1" applyFill="1" applyBorder="1" applyAlignment="1" applyProtection="1">
      <alignment horizontal="right" vertical="center"/>
      <protection locked="0"/>
    </xf>
    <xf numFmtId="4" fontId="8" fillId="16" borderId="1" xfId="0" applyNumberFormat="1" applyFont="1" applyFill="1" applyBorder="1" applyAlignment="1" applyProtection="1">
      <alignment vertical="center"/>
      <protection locked="0"/>
    </xf>
    <xf numFmtId="4" fontId="8" fillId="16" borderId="1" xfId="0" applyNumberFormat="1" applyFont="1" applyFill="1" applyBorder="1" applyAlignment="1">
      <alignment horizontal="right" vertical="center"/>
    </xf>
    <xf numFmtId="165" fontId="3" fillId="12" borderId="1" xfId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vertical="center" wrapText="1"/>
    </xf>
    <xf numFmtId="49" fontId="3" fillId="16" borderId="1" xfId="0" applyNumberFormat="1" applyFont="1" applyFill="1" applyBorder="1" applyAlignment="1" applyProtection="1">
      <alignment horizontal="center" vertical="center"/>
      <protection locked="0"/>
    </xf>
    <xf numFmtId="0" fontId="3" fillId="16" borderId="1" xfId="0" applyFont="1" applyFill="1" applyBorder="1" applyAlignment="1" applyProtection="1">
      <alignment horizontal="center" vertical="center"/>
      <protection locked="0"/>
    </xf>
    <xf numFmtId="0" fontId="8" fillId="16" borderId="1" xfId="0" applyFont="1" applyFill="1" applyBorder="1" applyAlignment="1">
      <alignment horizontal="left" wrapText="1"/>
    </xf>
    <xf numFmtId="165" fontId="3" fillId="16" borderId="1" xfId="1" applyFont="1" applyFill="1" applyBorder="1" applyAlignment="1" applyProtection="1">
      <alignment horizontal="right" vertical="center"/>
      <protection locked="0"/>
    </xf>
    <xf numFmtId="165" fontId="3" fillId="16" borderId="1" xfId="1" applyFont="1" applyFill="1" applyBorder="1" applyAlignment="1" applyProtection="1">
      <alignment vertical="center"/>
      <protection locked="0"/>
    </xf>
    <xf numFmtId="165" fontId="3" fillId="16" borderId="1" xfId="1" applyFont="1" applyFill="1" applyBorder="1" applyAlignment="1">
      <alignment horizontal="right" vertical="center"/>
    </xf>
    <xf numFmtId="0" fontId="8" fillId="16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>
      <alignment horizontal="left" wrapText="1"/>
    </xf>
    <xf numFmtId="43" fontId="8" fillId="0" borderId="1" xfId="0" applyNumberFormat="1" applyFont="1" applyFill="1" applyBorder="1"/>
    <xf numFmtId="165" fontId="18" fillId="0" borderId="0" xfId="1" applyFont="1" applyFill="1" applyBorder="1" applyAlignment="1" applyProtection="1">
      <alignment horizontal="center" vertical="center"/>
      <protection locked="0"/>
    </xf>
    <xf numFmtId="165" fontId="19" fillId="0" borderId="0" xfId="1" applyFont="1" applyFill="1" applyBorder="1" applyAlignment="1">
      <alignment horizontal="right" vertical="center"/>
    </xf>
    <xf numFmtId="49" fontId="8" fillId="5" borderId="1" xfId="0" applyNumberFormat="1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 applyProtection="1">
      <alignment horizontal="right" vertical="center"/>
      <protection locked="0"/>
    </xf>
    <xf numFmtId="4" fontId="8" fillId="5" borderId="1" xfId="0" applyNumberFormat="1" applyFont="1" applyFill="1" applyBorder="1" applyAlignment="1" applyProtection="1">
      <alignment vertical="center"/>
      <protection locked="0"/>
    </xf>
    <xf numFmtId="4" fontId="8" fillId="5" borderId="1" xfId="0" applyNumberFormat="1" applyFont="1" applyFill="1" applyBorder="1" applyAlignment="1">
      <alignment horizontal="right" vertical="center"/>
    </xf>
    <xf numFmtId="165" fontId="8" fillId="12" borderId="1" xfId="1" applyFont="1" applyFill="1" applyBorder="1" applyAlignment="1" applyProtection="1">
      <alignment horizontal="right" vertical="center"/>
      <protection locked="0"/>
    </xf>
    <xf numFmtId="165" fontId="3" fillId="0" borderId="4" xfId="1" applyFont="1" applyFill="1" applyBorder="1" applyAlignment="1" applyProtection="1">
      <alignment horizontal="left" vertical="center"/>
      <protection locked="0"/>
    </xf>
    <xf numFmtId="0" fontId="13" fillId="0" borderId="2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3" fillId="0" borderId="11" xfId="0" applyFont="1" applyFill="1" applyBorder="1" applyAlignment="1">
      <alignment wrapText="1"/>
    </xf>
    <xf numFmtId="165" fontId="19" fillId="17" borderId="9" xfId="1" applyFont="1" applyFill="1" applyBorder="1" applyAlignment="1" applyProtection="1">
      <alignment vertical="center"/>
      <protection locked="0"/>
    </xf>
    <xf numFmtId="165" fontId="19" fillId="17" borderId="10" xfId="1" applyFont="1" applyFill="1" applyBorder="1" applyAlignment="1" applyProtection="1">
      <alignment vertical="center"/>
      <protection locked="0"/>
    </xf>
    <xf numFmtId="165" fontId="19" fillId="17" borderId="18" xfId="1" applyFont="1" applyFill="1" applyBorder="1" applyAlignment="1" applyProtection="1">
      <alignment vertical="center"/>
      <protection locked="0"/>
    </xf>
    <xf numFmtId="49" fontId="16" fillId="0" borderId="0" xfId="0" applyNumberFormat="1" applyFont="1" applyFill="1" applyBorder="1" applyAlignment="1"/>
    <xf numFmtId="49" fontId="3" fillId="0" borderId="7" xfId="0" applyNumberFormat="1" applyFont="1" applyFill="1" applyBorder="1" applyAlignment="1">
      <alignment horizontal="center"/>
    </xf>
    <xf numFmtId="165" fontId="19" fillId="0" borderId="0" xfId="1" applyFont="1" applyFill="1" applyBorder="1" applyAlignment="1">
      <alignment horizontal="center" vertical="center"/>
    </xf>
    <xf numFmtId="165" fontId="18" fillId="14" borderId="9" xfId="1" applyFont="1" applyFill="1" applyBorder="1" applyAlignment="1" applyProtection="1">
      <alignment vertical="center"/>
      <protection locked="0"/>
    </xf>
    <xf numFmtId="165" fontId="18" fillId="14" borderId="10" xfId="1" applyFont="1" applyFill="1" applyBorder="1" applyAlignment="1" applyProtection="1">
      <alignment vertical="center"/>
      <protection locked="0"/>
    </xf>
    <xf numFmtId="165" fontId="18" fillId="14" borderId="18" xfId="1" applyFont="1" applyFill="1" applyBorder="1" applyAlignment="1" applyProtection="1">
      <alignment vertical="center"/>
      <protection locked="0"/>
    </xf>
  </cellXfs>
  <cellStyles count="11">
    <cellStyle name="0,0_x000d_&#10;NA_x000d_&#10; 2" xfId="5"/>
    <cellStyle name="Estilo 1" xfId="3"/>
    <cellStyle name="Moeda" xfId="10" builtinId="4"/>
    <cellStyle name="Normal" xfId="0" builtinId="0"/>
    <cellStyle name="Normal 2" xfId="4"/>
    <cellStyle name="Normal 3" xfId="9"/>
    <cellStyle name="Porcentagem" xfId="2" builtinId="5"/>
    <cellStyle name="Porcentagem 2" xfId="6"/>
    <cellStyle name="Separador de milhares" xfId="1" builtinId="3"/>
    <cellStyle name="Separador de milhares 3" xfId="8"/>
    <cellStyle name="Vírgula 2" xfId="7"/>
  </cellStyles>
  <dxfs count="0"/>
  <tableStyles count="0" defaultTableStyle="TableStyleMedium2" defaultPivotStyle="PivotStyleLight16"/>
  <colors>
    <mruColors>
      <color rgb="FF66FFFF"/>
      <color rgb="FFFFFF00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28575</xdr:rowOff>
    </xdr:from>
    <xdr:to>
      <xdr:col>2</xdr:col>
      <xdr:colOff>0</xdr:colOff>
      <xdr:row>7</xdr:row>
      <xdr:rowOff>0</xdr:rowOff>
    </xdr:to>
    <xdr:cxnSp macro="">
      <xdr:nvCxnSpPr>
        <xdr:cNvPr id="2" name="Conector reto 2"/>
        <xdr:cNvCxnSpPr>
          <a:cxnSpLocks noChangeShapeType="1"/>
        </xdr:cNvCxnSpPr>
      </xdr:nvCxnSpPr>
      <xdr:spPr bwMode="auto">
        <a:xfrm>
          <a:off x="0" y="1285875"/>
          <a:ext cx="2619375" cy="3714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0</xdr:col>
      <xdr:colOff>0</xdr:colOff>
      <xdr:row>26</xdr:row>
      <xdr:rowOff>28575</xdr:rowOff>
    </xdr:from>
    <xdr:to>
      <xdr:col>2</xdr:col>
      <xdr:colOff>0</xdr:colOff>
      <xdr:row>28</xdr:row>
      <xdr:rowOff>0</xdr:rowOff>
    </xdr:to>
    <xdr:cxnSp macro="">
      <xdr:nvCxnSpPr>
        <xdr:cNvPr id="3" name="Conector reto 2"/>
        <xdr:cNvCxnSpPr>
          <a:cxnSpLocks noChangeShapeType="1"/>
        </xdr:cNvCxnSpPr>
      </xdr:nvCxnSpPr>
      <xdr:spPr bwMode="auto">
        <a:xfrm>
          <a:off x="0" y="1304925"/>
          <a:ext cx="2152650" cy="3524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EXO 15  PLANILHA CUSTO"/>
      <sheetName val="ANEXO 32 MEMORIAL DE CÁLCULO"/>
      <sheetName val="ANEXO 16 CRONOGRAMA "/>
      <sheetName val="Tabela resumo ruas "/>
      <sheetName val="BD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4"/>
  <sheetViews>
    <sheetView showZeros="0" tabSelected="1" topLeftCell="A67" zoomScaleSheetLayoutView="100" workbookViewId="0">
      <selection activeCell="H100" sqref="H100"/>
    </sheetView>
  </sheetViews>
  <sheetFormatPr defaultRowHeight="15"/>
  <cols>
    <col min="1" max="1" width="7.140625" style="8" customWidth="1"/>
    <col min="2" max="2" width="72.42578125" style="9" customWidth="1"/>
    <col min="3" max="3" width="10.140625" style="96" customWidth="1"/>
    <col min="4" max="4" width="14.42578125" style="15" customWidth="1"/>
    <col min="5" max="5" width="11.28515625" style="4" customWidth="1"/>
    <col min="6" max="6" width="16.5703125" style="16" customWidth="1"/>
    <col min="7" max="7" width="21" style="14" customWidth="1"/>
    <col min="8" max="8" width="18" style="14" customWidth="1"/>
    <col min="9" max="9" width="19" style="10" customWidth="1"/>
    <col min="10" max="10" width="18.5703125" style="3" customWidth="1"/>
    <col min="11" max="15" width="10.42578125" style="4" bestFit="1" customWidth="1"/>
    <col min="16" max="16" width="11.42578125" style="3" bestFit="1" customWidth="1"/>
    <col min="17" max="17" width="10.42578125" style="4" bestFit="1" customWidth="1"/>
    <col min="18" max="20" width="11.140625" style="4" bestFit="1" customWidth="1"/>
    <col min="21" max="21" width="10.42578125" style="4" bestFit="1" customWidth="1"/>
    <col min="22" max="23" width="11.42578125" style="4" bestFit="1" customWidth="1"/>
    <col min="24" max="24" width="11.5703125" style="4" bestFit="1" customWidth="1"/>
    <col min="25" max="27" width="11.140625" style="4" bestFit="1" customWidth="1"/>
    <col min="28" max="34" width="11.5703125" style="4" bestFit="1" customWidth="1"/>
    <col min="35" max="35" width="10.42578125" style="4" bestFit="1" customWidth="1"/>
    <col min="36" max="36" width="12.7109375" style="3" bestFit="1" customWidth="1"/>
    <col min="37" max="16384" width="9.140625" style="3"/>
  </cols>
  <sheetData>
    <row r="1" spans="1:35" ht="15.75">
      <c r="A1" s="122" t="s">
        <v>89</v>
      </c>
      <c r="B1" s="124" t="s">
        <v>90</v>
      </c>
      <c r="C1" s="123"/>
      <c r="D1" s="123"/>
      <c r="E1" s="123"/>
      <c r="F1" s="123"/>
      <c r="G1" s="21"/>
      <c r="H1" s="21"/>
    </row>
    <row r="2" spans="1:35" ht="6.75" customHeight="1">
      <c r="A2" s="20"/>
      <c r="B2" s="20"/>
      <c r="C2" s="20"/>
      <c r="D2" s="14"/>
      <c r="E2" s="20"/>
      <c r="F2" s="22"/>
    </row>
    <row r="3" spans="1:35" ht="17.25" customHeight="1">
      <c r="A3" s="23" t="s">
        <v>91</v>
      </c>
      <c r="B3" s="24"/>
      <c r="C3" s="30" t="s">
        <v>92</v>
      </c>
      <c r="D3" s="24"/>
      <c r="E3" s="24"/>
      <c r="F3" s="24"/>
      <c r="G3" s="18"/>
      <c r="H3" s="18"/>
    </row>
    <row r="4" spans="1:35" ht="18.75" customHeight="1">
      <c r="A4" s="27" t="s">
        <v>75</v>
      </c>
      <c r="B4" s="25"/>
      <c r="C4" s="28" t="s">
        <v>76</v>
      </c>
      <c r="D4" s="29"/>
      <c r="E4" s="26"/>
      <c r="F4" s="125"/>
      <c r="G4" s="18"/>
      <c r="H4" s="18"/>
    </row>
    <row r="5" spans="1:35" ht="17.25" customHeight="1">
      <c r="A5" s="31" t="s">
        <v>34</v>
      </c>
      <c r="B5" s="34" t="s">
        <v>93</v>
      </c>
      <c r="C5" s="32" t="s">
        <v>21</v>
      </c>
      <c r="D5" s="33"/>
      <c r="E5" s="33"/>
      <c r="F5" s="33"/>
      <c r="G5" s="18"/>
    </row>
    <row r="6" spans="1:35" ht="7.5" customHeight="1">
      <c r="A6" s="98"/>
      <c r="B6" s="98"/>
      <c r="C6" s="98"/>
      <c r="D6" s="98"/>
      <c r="E6" s="98"/>
      <c r="F6" s="98"/>
      <c r="I6" s="12"/>
      <c r="K6" s="3"/>
      <c r="L6" s="3"/>
      <c r="M6" s="3"/>
      <c r="N6" s="3"/>
      <c r="O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1" customFormat="1" ht="39" customHeight="1">
      <c r="A7" s="126" t="s">
        <v>9</v>
      </c>
      <c r="B7" s="127" t="s">
        <v>31</v>
      </c>
      <c r="C7" s="128" t="s">
        <v>8</v>
      </c>
      <c r="D7" s="129" t="s">
        <v>7</v>
      </c>
      <c r="E7" s="130" t="s">
        <v>33</v>
      </c>
      <c r="F7" s="130" t="s">
        <v>32</v>
      </c>
      <c r="G7" s="19"/>
      <c r="H7" s="19"/>
      <c r="I7" s="11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2"/>
      <c r="X7" s="5">
        <v>1</v>
      </c>
      <c r="Y7" s="5">
        <v>2</v>
      </c>
      <c r="Z7" s="5">
        <v>3</v>
      </c>
      <c r="AA7" s="5">
        <v>4</v>
      </c>
      <c r="AB7" s="5">
        <v>5</v>
      </c>
      <c r="AC7" s="5">
        <v>6</v>
      </c>
      <c r="AD7" s="5">
        <v>7</v>
      </c>
      <c r="AE7" s="5">
        <v>8</v>
      </c>
      <c r="AF7" s="5">
        <v>9</v>
      </c>
      <c r="AG7" s="5">
        <v>10</v>
      </c>
      <c r="AH7" s="5">
        <v>11</v>
      </c>
      <c r="AI7" s="5">
        <v>12</v>
      </c>
    </row>
    <row r="8" spans="1:35" s="1" customFormat="1" ht="24.75" customHeight="1">
      <c r="A8" s="101" t="s">
        <v>77</v>
      </c>
      <c r="B8" s="101"/>
      <c r="C8" s="101"/>
      <c r="D8" s="101"/>
      <c r="E8" s="101"/>
      <c r="F8" s="101"/>
      <c r="G8" s="19"/>
      <c r="H8" s="19"/>
      <c r="I8" s="11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2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35" s="1" customFormat="1">
      <c r="A9" s="131" t="s">
        <v>5</v>
      </c>
      <c r="B9" s="132" t="s">
        <v>0</v>
      </c>
      <c r="C9" s="133"/>
      <c r="D9" s="134"/>
      <c r="E9" s="135"/>
      <c r="F9" s="136"/>
      <c r="G9" s="18"/>
      <c r="H9" s="18"/>
      <c r="I9" s="1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2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5" s="1" customFormat="1">
      <c r="A10" s="137" t="s">
        <v>4</v>
      </c>
      <c r="B10" s="139" t="s">
        <v>94</v>
      </c>
      <c r="C10" s="138" t="s">
        <v>12</v>
      </c>
      <c r="D10" s="140">
        <v>6</v>
      </c>
      <c r="E10" s="141"/>
      <c r="F10" s="142">
        <f>ROUND(D10*E10,2)</f>
        <v>0</v>
      </c>
      <c r="G10" s="143"/>
      <c r="H10" s="13"/>
      <c r="I10" s="11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6"/>
      <c r="W10" s="2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</row>
    <row r="11" spans="1:35" s="1" customFormat="1" ht="15" customHeight="1">
      <c r="A11" s="137"/>
      <c r="B11" s="144" t="s">
        <v>22</v>
      </c>
      <c r="C11" s="145"/>
      <c r="D11" s="146"/>
      <c r="E11" s="147"/>
      <c r="F11" s="148">
        <f>F10</f>
        <v>0</v>
      </c>
      <c r="G11" s="143"/>
      <c r="H11" s="38"/>
      <c r="I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2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35" s="1" customFormat="1">
      <c r="A12" s="131" t="s">
        <v>3</v>
      </c>
      <c r="B12" s="132" t="s">
        <v>17</v>
      </c>
      <c r="C12" s="133"/>
      <c r="D12" s="134"/>
      <c r="E12" s="135"/>
      <c r="F12" s="136"/>
      <c r="G12" s="143"/>
      <c r="H12" s="18"/>
      <c r="I12" s="1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6"/>
      <c r="W12" s="2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</row>
    <row r="13" spans="1:35" s="1" customFormat="1" ht="15.75" customHeight="1">
      <c r="A13" s="137" t="s">
        <v>27</v>
      </c>
      <c r="B13" s="149" t="s">
        <v>26</v>
      </c>
      <c r="C13" s="138" t="s">
        <v>12</v>
      </c>
      <c r="D13" s="150">
        <v>20312.400000000001</v>
      </c>
      <c r="E13" s="151"/>
      <c r="F13" s="152">
        <f>ROUND(D13*E13,2)</f>
        <v>0</v>
      </c>
      <c r="G13" s="143"/>
      <c r="H13" s="13"/>
      <c r="I13" s="11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2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</row>
    <row r="14" spans="1:35" s="1" customFormat="1" ht="18" customHeight="1">
      <c r="A14" s="137" t="s">
        <v>28</v>
      </c>
      <c r="B14" s="149" t="s">
        <v>24</v>
      </c>
      <c r="C14" s="153" t="s">
        <v>12</v>
      </c>
      <c r="D14" s="150">
        <v>20312.400000000001</v>
      </c>
      <c r="E14" s="151"/>
      <c r="F14" s="152">
        <f>D14*E14</f>
        <v>0</v>
      </c>
      <c r="G14" s="143"/>
      <c r="H14" s="13"/>
      <c r="I14" s="11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6"/>
      <c r="W14" s="2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</row>
    <row r="15" spans="1:35" s="1" customFormat="1" ht="17.25" customHeight="1">
      <c r="A15" s="137" t="s">
        <v>29</v>
      </c>
      <c r="B15" s="149" t="s">
        <v>25</v>
      </c>
      <c r="C15" s="153" t="s">
        <v>13</v>
      </c>
      <c r="D15" s="150">
        <v>609.37</v>
      </c>
      <c r="E15" s="151"/>
      <c r="F15" s="152"/>
      <c r="G15" s="143"/>
      <c r="H15" s="13"/>
      <c r="I15" s="1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6"/>
      <c r="W15" s="2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</row>
    <row r="16" spans="1:35" s="1" customFormat="1" ht="33" customHeight="1">
      <c r="A16" s="137" t="s">
        <v>14</v>
      </c>
      <c r="B16" s="154" t="s">
        <v>36</v>
      </c>
      <c r="C16" s="155" t="s">
        <v>18</v>
      </c>
      <c r="D16" s="150">
        <v>6824.97</v>
      </c>
      <c r="E16" s="156"/>
      <c r="F16" s="152">
        <f>D16*E16</f>
        <v>0</v>
      </c>
      <c r="G16" s="18"/>
      <c r="H16" s="18"/>
      <c r="I16" s="11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6"/>
      <c r="W16" s="2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35" s="1" customFormat="1" ht="33.75" customHeight="1">
      <c r="A17" s="137" t="s">
        <v>30</v>
      </c>
      <c r="B17" s="157" t="s">
        <v>23</v>
      </c>
      <c r="C17" s="155" t="s">
        <v>19</v>
      </c>
      <c r="D17" s="150">
        <v>609.37</v>
      </c>
      <c r="E17" s="151"/>
      <c r="F17" s="152">
        <f>D17*E17</f>
        <v>0</v>
      </c>
      <c r="G17" s="18"/>
      <c r="H17" s="18"/>
      <c r="I17" s="10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6"/>
      <c r="W17" s="2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</row>
    <row r="18" spans="1:35" s="1" customFormat="1" ht="18.75" customHeight="1">
      <c r="A18" s="137"/>
      <c r="B18" s="144" t="s">
        <v>22</v>
      </c>
      <c r="C18" s="145"/>
      <c r="D18" s="158"/>
      <c r="E18" s="159"/>
      <c r="F18" s="95">
        <f>SUM(F13:F17)</f>
        <v>0</v>
      </c>
      <c r="G18" s="143"/>
      <c r="H18" s="38"/>
      <c r="I18" s="11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6"/>
      <c r="W18" s="2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pans="1:35" ht="25.5">
      <c r="A19" s="160" t="s">
        <v>2</v>
      </c>
      <c r="B19" s="162" t="s">
        <v>44</v>
      </c>
      <c r="C19" s="161"/>
      <c r="D19" s="163"/>
      <c r="E19" s="164"/>
      <c r="F19" s="165">
        <f>ROUND(D19*E19,2)</f>
        <v>0</v>
      </c>
      <c r="G19" s="143"/>
      <c r="H19" s="13"/>
      <c r="I19" s="18"/>
      <c r="J19" s="18"/>
      <c r="P19" s="7"/>
      <c r="Q19" s="3"/>
      <c r="R19" s="3"/>
      <c r="S19" s="3"/>
      <c r="T19" s="3"/>
      <c r="U19" s="3"/>
    </row>
    <row r="20" spans="1:35" ht="33.75" customHeight="1">
      <c r="A20" s="137" t="s">
        <v>1</v>
      </c>
      <c r="B20" s="157" t="s">
        <v>45</v>
      </c>
      <c r="C20" s="155" t="s">
        <v>16</v>
      </c>
      <c r="D20" s="150">
        <v>69.52</v>
      </c>
      <c r="E20" s="151"/>
      <c r="F20" s="152">
        <f>D20*E20</f>
        <v>0</v>
      </c>
      <c r="G20" s="143"/>
      <c r="H20" s="13"/>
      <c r="I20" s="18"/>
      <c r="J20" s="18"/>
      <c r="P20" s="7"/>
      <c r="Q20" s="3"/>
      <c r="R20" s="3"/>
      <c r="S20" s="3"/>
      <c r="T20" s="3"/>
      <c r="U20" s="3"/>
    </row>
    <row r="21" spans="1:35" ht="33.75" customHeight="1">
      <c r="A21" s="137" t="s">
        <v>46</v>
      </c>
      <c r="B21" s="157" t="s">
        <v>47</v>
      </c>
      <c r="C21" s="155" t="s">
        <v>16</v>
      </c>
      <c r="D21" s="150">
        <v>172.8</v>
      </c>
      <c r="E21" s="151"/>
      <c r="F21" s="152">
        <f>D21*E21</f>
        <v>0</v>
      </c>
      <c r="G21" s="143"/>
      <c r="H21" s="13"/>
      <c r="I21" s="18"/>
      <c r="J21" s="18"/>
      <c r="P21" s="7"/>
      <c r="Q21" s="3"/>
      <c r="R21" s="3"/>
      <c r="S21" s="3"/>
      <c r="T21" s="3"/>
      <c r="U21" s="3"/>
    </row>
    <row r="22" spans="1:35">
      <c r="A22" s="137"/>
      <c r="B22" s="144" t="s">
        <v>22</v>
      </c>
      <c r="C22" s="145"/>
      <c r="D22" s="158"/>
      <c r="E22" s="159"/>
      <c r="F22" s="95">
        <f>SUM(F20:F21)</f>
        <v>0</v>
      </c>
      <c r="G22" s="143"/>
      <c r="H22" s="18"/>
    </row>
    <row r="23" spans="1:35">
      <c r="A23" s="160" t="s">
        <v>10</v>
      </c>
      <c r="B23" s="166" t="s">
        <v>49</v>
      </c>
      <c r="C23" s="161"/>
      <c r="D23" s="163"/>
      <c r="E23" s="164"/>
      <c r="F23" s="165"/>
      <c r="G23" s="143"/>
      <c r="H23" s="13"/>
      <c r="X23" s="4">
        <v>21894.722300000001</v>
      </c>
    </row>
    <row r="24" spans="1:35">
      <c r="A24" s="137" t="s">
        <v>11</v>
      </c>
      <c r="B24" s="149" t="s">
        <v>37</v>
      </c>
      <c r="C24" s="138" t="s">
        <v>13</v>
      </c>
      <c r="D24" s="150">
        <v>14.44</v>
      </c>
      <c r="E24" s="151"/>
      <c r="F24" s="152">
        <f t="shared" ref="F24:F26" si="0">D24*E24</f>
        <v>0</v>
      </c>
      <c r="G24" s="143"/>
      <c r="H24" s="13"/>
    </row>
    <row r="25" spans="1:35" ht="17.25" customHeight="1">
      <c r="A25" s="137" t="s">
        <v>40</v>
      </c>
      <c r="B25" s="149" t="s">
        <v>38</v>
      </c>
      <c r="C25" s="138" t="s">
        <v>13</v>
      </c>
      <c r="D25" s="150">
        <v>14.44</v>
      </c>
      <c r="E25" s="151"/>
      <c r="F25" s="152">
        <f t="shared" si="0"/>
        <v>0</v>
      </c>
      <c r="G25" s="143"/>
      <c r="H25" s="13"/>
    </row>
    <row r="26" spans="1:35" ht="30.75" customHeight="1">
      <c r="A26" s="137" t="s">
        <v>41</v>
      </c>
      <c r="B26" s="167" t="s">
        <v>48</v>
      </c>
      <c r="C26" s="138" t="s">
        <v>13</v>
      </c>
      <c r="D26" s="150">
        <v>14.44</v>
      </c>
      <c r="E26" s="151"/>
      <c r="F26" s="152">
        <f t="shared" si="0"/>
        <v>0</v>
      </c>
      <c r="G26" s="143"/>
      <c r="H26" s="13"/>
    </row>
    <row r="27" spans="1:35" ht="15" hidden="1" customHeight="1">
      <c r="A27" s="137" t="s">
        <v>41</v>
      </c>
      <c r="B27" s="168" t="s">
        <v>35</v>
      </c>
      <c r="C27" s="155" t="s">
        <v>15</v>
      </c>
      <c r="D27" s="150" t="e">
        <f>'[1]ANEXO 32 MEMORIAL DE CÁLCULO'!#REF!</f>
        <v>#REF!</v>
      </c>
      <c r="E27" s="151"/>
      <c r="F27" s="152"/>
      <c r="G27" s="35"/>
      <c r="H27" s="13"/>
      <c r="I27" s="17"/>
    </row>
    <row r="28" spans="1:35" ht="30" customHeight="1">
      <c r="A28" s="137" t="s">
        <v>42</v>
      </c>
      <c r="B28" s="169" t="s">
        <v>43</v>
      </c>
      <c r="C28" s="155" t="s">
        <v>12</v>
      </c>
      <c r="D28" s="150">
        <v>75.239999999999995</v>
      </c>
      <c r="E28" s="151"/>
      <c r="F28" s="152">
        <f t="shared" ref="F28" si="1">D28*E28</f>
        <v>0</v>
      </c>
      <c r="G28" s="42"/>
      <c r="H28" s="13"/>
      <c r="I28" s="17"/>
    </row>
    <row r="29" spans="1:35" ht="15.75" customHeight="1">
      <c r="A29" s="160"/>
      <c r="B29" s="170" t="s">
        <v>22</v>
      </c>
      <c r="C29" s="170"/>
      <c r="D29" s="170"/>
      <c r="E29" s="170"/>
      <c r="F29" s="170"/>
      <c r="G29" s="43"/>
      <c r="H29" s="18"/>
    </row>
    <row r="30" spans="1:35" ht="16.5" customHeight="1" thickBot="1">
      <c r="A30" s="36"/>
      <c r="B30" s="41"/>
      <c r="C30" s="37"/>
      <c r="D30" s="171" t="s">
        <v>6</v>
      </c>
      <c r="E30" s="39"/>
      <c r="F30" s="172">
        <f>F11+F18+F22+F29</f>
        <v>0</v>
      </c>
      <c r="G30" s="18"/>
      <c r="H30" s="18"/>
      <c r="X30" s="4">
        <v>28972.986900000004</v>
      </c>
    </row>
    <row r="31" spans="1:35" ht="16.5" customHeight="1" thickBot="1">
      <c r="A31" s="36"/>
      <c r="B31" s="173"/>
      <c r="C31" s="174" t="s">
        <v>106</v>
      </c>
      <c r="D31" s="175"/>
      <c r="E31" s="175"/>
      <c r="F31" s="176">
        <f>F30*1.2423</f>
        <v>0</v>
      </c>
      <c r="G31" s="18"/>
      <c r="H31" s="18"/>
    </row>
    <row r="32" spans="1:35" ht="16.5" customHeight="1">
      <c r="A32" s="36"/>
      <c r="B32" s="41"/>
      <c r="C32" s="37"/>
      <c r="D32" s="39"/>
      <c r="E32" s="39"/>
      <c r="F32" s="40"/>
      <c r="G32" s="18"/>
      <c r="H32" s="177"/>
    </row>
    <row r="33" spans="1:35" s="1" customFormat="1" ht="16.5" customHeight="1">
      <c r="A33" s="99" t="s">
        <v>95</v>
      </c>
      <c r="B33" s="100"/>
      <c r="C33" s="100"/>
      <c r="D33" s="100"/>
      <c r="E33" s="100"/>
      <c r="F33" s="100"/>
      <c r="G33" s="19"/>
      <c r="H33" s="19"/>
      <c r="I33" s="11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"/>
      <c r="W33" s="2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</row>
    <row r="34" spans="1:35" s="1" customFormat="1" ht="16.5" customHeight="1">
      <c r="A34" s="131" t="s">
        <v>5</v>
      </c>
      <c r="B34" s="132" t="s">
        <v>0</v>
      </c>
      <c r="C34" s="133"/>
      <c r="D34" s="134"/>
      <c r="E34" s="135"/>
      <c r="F34" s="136"/>
      <c r="G34" s="18"/>
      <c r="H34" s="18"/>
      <c r="I34" s="11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6"/>
      <c r="W34" s="2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</row>
    <row r="35" spans="1:35" s="1" customFormat="1" ht="16.5" customHeight="1">
      <c r="A35" s="137" t="s">
        <v>4</v>
      </c>
      <c r="B35" s="139" t="s">
        <v>79</v>
      </c>
      <c r="C35" s="138" t="s">
        <v>12</v>
      </c>
      <c r="D35" s="180">
        <v>6</v>
      </c>
      <c r="E35" s="141"/>
      <c r="F35" s="142">
        <f>ROUND(D35*E35,2)</f>
        <v>0</v>
      </c>
      <c r="G35" s="143"/>
      <c r="H35" s="13"/>
      <c r="I35" s="11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"/>
      <c r="W35" s="2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</row>
    <row r="36" spans="1:35" s="1" customFormat="1" ht="16.5" customHeight="1">
      <c r="A36" s="137"/>
      <c r="B36" s="144" t="s">
        <v>22</v>
      </c>
      <c r="C36" s="145"/>
      <c r="D36" s="181"/>
      <c r="E36" s="147"/>
      <c r="F36" s="148">
        <f>F35</f>
        <v>0</v>
      </c>
      <c r="G36" s="143"/>
      <c r="H36" s="38"/>
      <c r="I36" s="11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"/>
      <c r="W36" s="2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pans="1:35" ht="16.5" customHeight="1">
      <c r="A37" s="182" t="s">
        <v>3</v>
      </c>
      <c r="B37" s="183" t="s">
        <v>17</v>
      </c>
      <c r="C37" s="184"/>
      <c r="D37" s="185"/>
      <c r="E37" s="186"/>
      <c r="F37" s="187"/>
    </row>
    <row r="38" spans="1:35" ht="16.5" customHeight="1">
      <c r="A38" s="137" t="s">
        <v>27</v>
      </c>
      <c r="B38" s="149" t="s">
        <v>26</v>
      </c>
      <c r="C38" s="138" t="s">
        <v>12</v>
      </c>
      <c r="D38" s="188">
        <v>1987.45</v>
      </c>
      <c r="E38" s="151"/>
      <c r="F38" s="152">
        <f>ROUND(D38*E38,2)</f>
        <v>0</v>
      </c>
    </row>
    <row r="39" spans="1:35" ht="16.5" customHeight="1">
      <c r="A39" s="137" t="s">
        <v>28</v>
      </c>
      <c r="B39" s="149" t="s">
        <v>24</v>
      </c>
      <c r="C39" s="153" t="s">
        <v>12</v>
      </c>
      <c r="D39" s="188">
        <f>D38</f>
        <v>1987.45</v>
      </c>
      <c r="E39" s="151"/>
      <c r="F39" s="152">
        <f>ROUND(D39*E39,2)</f>
        <v>0</v>
      </c>
    </row>
    <row r="40" spans="1:35" ht="16.5" customHeight="1">
      <c r="A40" s="137" t="s">
        <v>29</v>
      </c>
      <c r="B40" s="149" t="s">
        <v>25</v>
      </c>
      <c r="C40" s="153" t="s">
        <v>13</v>
      </c>
      <c r="D40" s="188">
        <f>D39*0.03</f>
        <v>59.6235</v>
      </c>
      <c r="E40" s="151"/>
      <c r="F40" s="152">
        <f>ROUND(D40*E40,2)</f>
        <v>0</v>
      </c>
    </row>
    <row r="41" spans="1:35" s="1" customFormat="1" ht="16.5" customHeight="1">
      <c r="A41" s="137" t="s">
        <v>14</v>
      </c>
      <c r="B41" s="154" t="s">
        <v>36</v>
      </c>
      <c r="C41" s="155" t="s">
        <v>18</v>
      </c>
      <c r="D41" s="188">
        <f>D40*11.2</f>
        <v>667.78319999999997</v>
      </c>
      <c r="E41" s="156"/>
      <c r="F41" s="152">
        <f>D41*E41</f>
        <v>0</v>
      </c>
      <c r="G41" s="18"/>
      <c r="H41" s="18"/>
      <c r="I41" s="11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6"/>
      <c r="W41" s="2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</row>
    <row r="42" spans="1:35" s="1" customFormat="1" ht="16.5" customHeight="1">
      <c r="A42" s="137" t="s">
        <v>30</v>
      </c>
      <c r="B42" s="189" t="s">
        <v>23</v>
      </c>
      <c r="C42" s="155" t="s">
        <v>19</v>
      </c>
      <c r="D42" s="188">
        <f>D40</f>
        <v>59.6235</v>
      </c>
      <c r="E42" s="151"/>
      <c r="F42" s="152">
        <f>D42*E42</f>
        <v>0</v>
      </c>
      <c r="G42" s="18"/>
      <c r="H42" s="18"/>
      <c r="I42" s="10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6"/>
      <c r="W42" s="2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</row>
    <row r="43" spans="1:35" ht="16.5" customHeight="1">
      <c r="A43" s="137"/>
      <c r="B43" s="144" t="s">
        <v>22</v>
      </c>
      <c r="C43" s="145"/>
      <c r="D43" s="158"/>
      <c r="E43" s="159"/>
      <c r="F43" s="95">
        <f>SUM(F38:F42)</f>
        <v>0</v>
      </c>
    </row>
    <row r="44" spans="1:35" ht="16.5" customHeight="1">
      <c r="A44" s="190" t="s">
        <v>2</v>
      </c>
      <c r="B44" s="192" t="s">
        <v>44</v>
      </c>
      <c r="C44" s="191"/>
      <c r="D44" s="193"/>
      <c r="E44" s="194"/>
      <c r="F44" s="195">
        <f>ROUND(D44*E44,2)</f>
        <v>0</v>
      </c>
    </row>
    <row r="45" spans="1:35" ht="16.5" customHeight="1">
      <c r="A45" s="137" t="s">
        <v>1</v>
      </c>
      <c r="B45" s="157" t="s">
        <v>45</v>
      </c>
      <c r="C45" s="155" t="s">
        <v>16</v>
      </c>
      <c r="D45" s="188">
        <f>4*3.16</f>
        <v>12.64</v>
      </c>
      <c r="E45" s="151"/>
      <c r="F45" s="152">
        <f>D45*E45</f>
        <v>0</v>
      </c>
    </row>
    <row r="46" spans="1:35" ht="16.5" customHeight="1">
      <c r="A46" s="137"/>
      <c r="B46" s="144" t="s">
        <v>22</v>
      </c>
      <c r="C46" s="145"/>
      <c r="D46" s="158"/>
      <c r="E46" s="159"/>
      <c r="F46" s="95">
        <f>SUM(F45:F45)</f>
        <v>0</v>
      </c>
    </row>
    <row r="47" spans="1:35" ht="16.5" customHeight="1">
      <c r="A47" s="190" t="s">
        <v>10</v>
      </c>
      <c r="B47" s="196" t="s">
        <v>49</v>
      </c>
      <c r="C47" s="191"/>
      <c r="D47" s="193"/>
      <c r="E47" s="194"/>
      <c r="F47" s="195"/>
    </row>
    <row r="48" spans="1:35" ht="16.5" customHeight="1">
      <c r="A48" s="137" t="s">
        <v>11</v>
      </c>
      <c r="B48" s="149" t="s">
        <v>37</v>
      </c>
      <c r="C48" s="138" t="s">
        <v>13</v>
      </c>
      <c r="D48" s="188">
        <f>8*0.19</f>
        <v>1.52</v>
      </c>
      <c r="E48" s="151"/>
      <c r="F48" s="152">
        <f t="shared" ref="F48:F49" si="2">D48*E48</f>
        <v>0</v>
      </c>
    </row>
    <row r="49" spans="1:35" ht="16.5" customHeight="1">
      <c r="A49" s="137" t="s">
        <v>40</v>
      </c>
      <c r="B49" s="149" t="s">
        <v>38</v>
      </c>
      <c r="C49" s="138" t="s">
        <v>13</v>
      </c>
      <c r="D49" s="188">
        <f>D48</f>
        <v>1.52</v>
      </c>
      <c r="E49" s="151"/>
      <c r="F49" s="152">
        <f t="shared" si="2"/>
        <v>0</v>
      </c>
    </row>
    <row r="50" spans="1:35" ht="16.5" customHeight="1">
      <c r="A50" s="137" t="s">
        <v>41</v>
      </c>
      <c r="B50" s="167" t="s">
        <v>48</v>
      </c>
      <c r="C50" s="138" t="s">
        <v>13</v>
      </c>
      <c r="D50" s="188">
        <v>1.52</v>
      </c>
      <c r="E50" s="151"/>
      <c r="F50" s="152"/>
    </row>
    <row r="51" spans="1:35" ht="25.5">
      <c r="A51" s="137" t="s">
        <v>42</v>
      </c>
      <c r="B51" s="169" t="s">
        <v>43</v>
      </c>
      <c r="C51" s="155" t="s">
        <v>12</v>
      </c>
      <c r="D51" s="188">
        <f>8*0.99</f>
        <v>7.92</v>
      </c>
      <c r="E51" s="151"/>
      <c r="F51" s="152">
        <f t="shared" ref="F51" si="3">D51*E51</f>
        <v>0</v>
      </c>
    </row>
    <row r="52" spans="1:35">
      <c r="A52" s="137"/>
      <c r="B52" s="197" t="s">
        <v>22</v>
      </c>
      <c r="C52" s="197"/>
      <c r="D52" s="197"/>
      <c r="E52" s="197"/>
      <c r="F52" s="197"/>
    </row>
    <row r="53" spans="1:35" ht="15.75" thickBot="1">
      <c r="A53" s="36"/>
      <c r="B53" s="41"/>
      <c r="C53" s="37"/>
      <c r="D53" s="171" t="s">
        <v>6</v>
      </c>
      <c r="E53" s="39"/>
      <c r="F53" s="172"/>
    </row>
    <row r="54" spans="1:35" ht="15.75" thickBot="1">
      <c r="A54" s="36"/>
      <c r="B54" s="97"/>
      <c r="C54" s="218" t="s">
        <v>105</v>
      </c>
      <c r="D54" s="219"/>
      <c r="E54" s="219"/>
      <c r="F54" s="220"/>
    </row>
    <row r="55" spans="1:35">
      <c r="A55" s="36"/>
      <c r="B55" s="97"/>
      <c r="C55" s="199"/>
      <c r="D55" s="199"/>
      <c r="E55" s="199"/>
      <c r="F55" s="217"/>
    </row>
    <row r="56" spans="1:35" s="1" customFormat="1" ht="16.5" customHeight="1">
      <c r="A56" s="99" t="s">
        <v>96</v>
      </c>
      <c r="B56" s="100"/>
      <c r="C56" s="100"/>
      <c r="D56" s="100"/>
      <c r="E56" s="100"/>
      <c r="F56" s="100"/>
      <c r="G56" s="19"/>
      <c r="H56" s="19"/>
      <c r="I56" s="11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6"/>
      <c r="W56" s="2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35">
      <c r="A57" s="201" t="s">
        <v>5</v>
      </c>
      <c r="B57" s="202" t="s">
        <v>17</v>
      </c>
      <c r="C57" s="203"/>
      <c r="D57" s="204"/>
      <c r="E57" s="205"/>
      <c r="F57" s="206"/>
    </row>
    <row r="58" spans="1:35">
      <c r="A58" s="137" t="s">
        <v>4</v>
      </c>
      <c r="B58" s="149" t="s">
        <v>26</v>
      </c>
      <c r="C58" s="138" t="s">
        <v>12</v>
      </c>
      <c r="D58" s="188">
        <v>25595.47</v>
      </c>
      <c r="E58" s="151"/>
      <c r="F58" s="152">
        <f>ROUND(D58*E58,2)</f>
        <v>0</v>
      </c>
    </row>
    <row r="59" spans="1:35">
      <c r="A59" s="137" t="s">
        <v>97</v>
      </c>
      <c r="B59" s="149" t="s">
        <v>24</v>
      </c>
      <c r="C59" s="153" t="s">
        <v>12</v>
      </c>
      <c r="D59" s="188">
        <f>D58</f>
        <v>25595.47</v>
      </c>
      <c r="E59" s="151"/>
      <c r="F59" s="152">
        <f>ROUND(D59*E59,2)</f>
        <v>0</v>
      </c>
    </row>
    <row r="60" spans="1:35">
      <c r="A60" s="137" t="s">
        <v>98</v>
      </c>
      <c r="B60" s="149" t="s">
        <v>25</v>
      </c>
      <c r="C60" s="153" t="s">
        <v>13</v>
      </c>
      <c r="D60" s="188">
        <f>D59*0.03</f>
        <v>767.86410000000001</v>
      </c>
      <c r="E60" s="151"/>
      <c r="F60" s="152">
        <f>ROUND(D60*E60,2)</f>
        <v>0</v>
      </c>
    </row>
    <row r="61" spans="1:35" s="1" customFormat="1" ht="25.5">
      <c r="A61" s="137" t="s">
        <v>99</v>
      </c>
      <c r="B61" s="154" t="s">
        <v>36</v>
      </c>
      <c r="C61" s="155" t="s">
        <v>18</v>
      </c>
      <c r="D61" s="188">
        <f>D60*11.2</f>
        <v>8600.0779199999997</v>
      </c>
      <c r="E61" s="156"/>
      <c r="F61" s="152">
        <f>D61*E61</f>
        <v>0</v>
      </c>
      <c r="G61" s="18"/>
      <c r="H61" s="18"/>
      <c r="I61" s="11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6"/>
      <c r="W61" s="2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35" s="1" customFormat="1" ht="25.5">
      <c r="A62" s="137" t="s">
        <v>100</v>
      </c>
      <c r="B62" s="157" t="s">
        <v>23</v>
      </c>
      <c r="C62" s="155" t="s">
        <v>19</v>
      </c>
      <c r="D62" s="188">
        <f>D60</f>
        <v>767.86410000000001</v>
      </c>
      <c r="E62" s="151"/>
      <c r="F62" s="152">
        <f>D62*E62</f>
        <v>0</v>
      </c>
      <c r="G62" s="18"/>
      <c r="H62" s="18"/>
      <c r="I62" s="10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  <c r="W62" s="2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35">
      <c r="A63" s="137"/>
      <c r="B63" s="144" t="s">
        <v>22</v>
      </c>
      <c r="C63" s="145"/>
      <c r="D63" s="207"/>
      <c r="E63" s="159"/>
      <c r="F63" s="95">
        <f>SUM(F58:F60)</f>
        <v>0</v>
      </c>
    </row>
    <row r="64" spans="1:35" ht="25.5">
      <c r="A64" s="160" t="s">
        <v>3</v>
      </c>
      <c r="B64" s="162" t="s">
        <v>44</v>
      </c>
      <c r="C64" s="161"/>
      <c r="D64" s="163"/>
      <c r="E64" s="164"/>
      <c r="F64" s="165"/>
    </row>
    <row r="65" spans="1:35" ht="25.5">
      <c r="A65" s="137" t="s">
        <v>27</v>
      </c>
      <c r="B65" s="157" t="s">
        <v>45</v>
      </c>
      <c r="C65" s="155" t="s">
        <v>16</v>
      </c>
      <c r="D65" s="188">
        <f>36*3.16</f>
        <v>113.76</v>
      </c>
      <c r="E65" s="151"/>
      <c r="F65" s="152">
        <f>D65*E65</f>
        <v>0</v>
      </c>
    </row>
    <row r="66" spans="1:35" ht="25.5">
      <c r="A66" s="137" t="s">
        <v>28</v>
      </c>
      <c r="B66" s="157" t="s">
        <v>47</v>
      </c>
      <c r="C66" s="155" t="s">
        <v>16</v>
      </c>
      <c r="D66" s="188">
        <f>52*10.8</f>
        <v>561.6</v>
      </c>
      <c r="E66" s="151"/>
      <c r="F66" s="152">
        <f>D66*E66</f>
        <v>0</v>
      </c>
    </row>
    <row r="67" spans="1:35">
      <c r="A67" s="137"/>
      <c r="B67" s="144" t="s">
        <v>22</v>
      </c>
      <c r="C67" s="145"/>
      <c r="D67" s="158"/>
      <c r="E67" s="159"/>
      <c r="F67" s="95">
        <f>SUM(F65:F66)</f>
        <v>0</v>
      </c>
    </row>
    <row r="68" spans="1:35">
      <c r="A68" s="160" t="s">
        <v>2</v>
      </c>
      <c r="B68" s="166" t="s">
        <v>49</v>
      </c>
      <c r="C68" s="161"/>
      <c r="D68" s="163"/>
      <c r="E68" s="164"/>
      <c r="F68" s="165"/>
    </row>
    <row r="69" spans="1:35">
      <c r="A69" s="137" t="s">
        <v>1</v>
      </c>
      <c r="B69" s="149" t="s">
        <v>37</v>
      </c>
      <c r="C69" s="138" t="s">
        <v>13</v>
      </c>
      <c r="D69" s="188">
        <f>176*0.19</f>
        <v>33.44</v>
      </c>
      <c r="E69" s="151"/>
      <c r="F69" s="152">
        <f t="shared" ref="F69:F72" si="4">D69*E69</f>
        <v>0</v>
      </c>
    </row>
    <row r="70" spans="1:35">
      <c r="A70" s="137" t="s">
        <v>46</v>
      </c>
      <c r="B70" s="149" t="s">
        <v>38</v>
      </c>
      <c r="C70" s="138" t="s">
        <v>13</v>
      </c>
      <c r="D70" s="188">
        <f>D69</f>
        <v>33.44</v>
      </c>
      <c r="E70" s="151"/>
      <c r="F70" s="152">
        <f t="shared" si="4"/>
        <v>0</v>
      </c>
    </row>
    <row r="71" spans="1:35" ht="25.5">
      <c r="A71" s="137" t="s">
        <v>101</v>
      </c>
      <c r="B71" s="167" t="s">
        <v>48</v>
      </c>
      <c r="C71" s="138" t="s">
        <v>13</v>
      </c>
      <c r="D71" s="188">
        <f>D69</f>
        <v>33.44</v>
      </c>
      <c r="E71" s="151"/>
      <c r="F71" s="152">
        <f t="shared" si="4"/>
        <v>0</v>
      </c>
    </row>
    <row r="72" spans="1:35" ht="25.5">
      <c r="A72" s="137" t="s">
        <v>102</v>
      </c>
      <c r="B72" s="169" t="s">
        <v>43</v>
      </c>
      <c r="C72" s="155" t="s">
        <v>12</v>
      </c>
      <c r="D72" s="188">
        <f>176*0.99</f>
        <v>174.24</v>
      </c>
      <c r="E72" s="151"/>
      <c r="F72" s="152">
        <f t="shared" si="4"/>
        <v>0</v>
      </c>
    </row>
    <row r="73" spans="1:35">
      <c r="A73" s="137"/>
      <c r="B73" s="197" t="s">
        <v>22</v>
      </c>
      <c r="C73" s="197"/>
      <c r="D73" s="197"/>
      <c r="E73" s="197"/>
      <c r="F73" s="197"/>
    </row>
    <row r="74" spans="1:35" ht="15.75" thickBot="1">
      <c r="A74" s="36"/>
      <c r="B74" s="41"/>
      <c r="C74" s="37"/>
      <c r="D74" s="171" t="s">
        <v>6</v>
      </c>
      <c r="E74" s="39"/>
      <c r="F74" s="172">
        <f>F63+F67+F73</f>
        <v>0</v>
      </c>
    </row>
    <row r="75" spans="1:35" ht="15.75" thickBot="1">
      <c r="A75" s="36"/>
      <c r="B75" s="41"/>
      <c r="C75" s="218" t="s">
        <v>107</v>
      </c>
      <c r="D75" s="219"/>
      <c r="E75" s="219"/>
      <c r="F75" s="220"/>
    </row>
    <row r="76" spans="1:35">
      <c r="A76" s="36"/>
      <c r="B76" s="41"/>
      <c r="C76" s="37"/>
      <c r="D76" s="208"/>
      <c r="E76" s="76"/>
      <c r="F76" s="77"/>
    </row>
    <row r="77" spans="1:35" s="1" customFormat="1" ht="16.5" customHeight="1">
      <c r="A77" s="99" t="s">
        <v>103</v>
      </c>
      <c r="B77" s="100"/>
      <c r="C77" s="100"/>
      <c r="D77" s="100"/>
      <c r="E77" s="100"/>
      <c r="F77" s="100"/>
      <c r="G77" s="19"/>
      <c r="H77" s="19"/>
      <c r="I77" s="11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6"/>
      <c r="W77" s="2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</row>
    <row r="78" spans="1:35">
      <c r="A78" s="201" t="s">
        <v>5</v>
      </c>
      <c r="B78" s="202" t="s">
        <v>17</v>
      </c>
      <c r="C78" s="203"/>
      <c r="D78" s="204"/>
      <c r="E78" s="205"/>
      <c r="F78" s="206"/>
    </row>
    <row r="79" spans="1:35">
      <c r="A79" s="137" t="s">
        <v>4</v>
      </c>
      <c r="B79" s="149" t="s">
        <v>26</v>
      </c>
      <c r="C79" s="138" t="s">
        <v>12</v>
      </c>
      <c r="D79" s="188">
        <v>17156.259999999998</v>
      </c>
      <c r="E79" s="151"/>
      <c r="F79" s="152">
        <f>ROUND(D79*E79,2)</f>
        <v>0</v>
      </c>
    </row>
    <row r="80" spans="1:35">
      <c r="A80" s="137" t="s">
        <v>97</v>
      </c>
      <c r="B80" s="149" t="s">
        <v>24</v>
      </c>
      <c r="C80" s="153" t="s">
        <v>12</v>
      </c>
      <c r="D80" s="188">
        <f>D79</f>
        <v>17156.259999999998</v>
      </c>
      <c r="E80" s="151"/>
      <c r="F80" s="152">
        <f>ROUND(D80*E80,2)</f>
        <v>0</v>
      </c>
    </row>
    <row r="81" spans="1:35">
      <c r="A81" s="137" t="s">
        <v>98</v>
      </c>
      <c r="B81" s="149" t="s">
        <v>25</v>
      </c>
      <c r="C81" s="153" t="s">
        <v>13</v>
      </c>
      <c r="D81" s="188">
        <f>D79*0.03</f>
        <v>514.68779999999992</v>
      </c>
      <c r="E81" s="151"/>
      <c r="F81" s="152">
        <f>ROUND(D81*E81,2)</f>
        <v>0</v>
      </c>
    </row>
    <row r="82" spans="1:35" s="1" customFormat="1" ht="25.5">
      <c r="A82" s="137" t="s">
        <v>99</v>
      </c>
      <c r="B82" s="154" t="s">
        <v>36</v>
      </c>
      <c r="C82" s="155" t="s">
        <v>18</v>
      </c>
      <c r="D82" s="188">
        <f>D81*11.2</f>
        <v>5764.5033599999988</v>
      </c>
      <c r="E82" s="156"/>
      <c r="F82" s="152">
        <f>D82*E82</f>
        <v>0</v>
      </c>
      <c r="G82" s="18"/>
      <c r="H82" s="18"/>
      <c r="I82" s="11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6"/>
      <c r="W82" s="2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</row>
    <row r="83" spans="1:35" s="1" customFormat="1" ht="25.5">
      <c r="A83" s="137" t="s">
        <v>100</v>
      </c>
      <c r="B83" s="157" t="s">
        <v>23</v>
      </c>
      <c r="C83" s="155" t="s">
        <v>19</v>
      </c>
      <c r="D83" s="188">
        <f>D81</f>
        <v>514.68779999999992</v>
      </c>
      <c r="E83" s="151"/>
      <c r="F83" s="152">
        <f>D83*E83</f>
        <v>0</v>
      </c>
      <c r="G83" s="18"/>
      <c r="H83" s="18"/>
      <c r="I83" s="10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6"/>
      <c r="W83" s="2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</row>
    <row r="84" spans="1:35">
      <c r="A84" s="137"/>
      <c r="B84" s="144" t="s">
        <v>22</v>
      </c>
      <c r="C84" s="145"/>
      <c r="D84" s="158"/>
      <c r="E84" s="159"/>
      <c r="F84" s="95">
        <f>SUM(F79:F81)</f>
        <v>0</v>
      </c>
    </row>
    <row r="85" spans="1:35" ht="25.5">
      <c r="A85" s="160" t="s">
        <v>3</v>
      </c>
      <c r="B85" s="162" t="s">
        <v>44</v>
      </c>
      <c r="C85" s="161"/>
      <c r="D85" s="163"/>
      <c r="E85" s="164"/>
      <c r="F85" s="165">
        <f>ROUND(D85*E85,2)</f>
        <v>0</v>
      </c>
    </row>
    <row r="86" spans="1:35" ht="25.5">
      <c r="A86" s="137" t="s">
        <v>27</v>
      </c>
      <c r="B86" s="157" t="s">
        <v>45</v>
      </c>
      <c r="C86" s="155" t="s">
        <v>16</v>
      </c>
      <c r="D86" s="188">
        <f>25*3.16</f>
        <v>79</v>
      </c>
      <c r="E86" s="151"/>
      <c r="F86" s="152">
        <f>D86*E86</f>
        <v>0</v>
      </c>
    </row>
    <row r="87" spans="1:35" ht="25.5">
      <c r="A87" s="137" t="s">
        <v>28</v>
      </c>
      <c r="B87" s="157" t="s">
        <v>47</v>
      </c>
      <c r="C87" s="155" t="s">
        <v>16</v>
      </c>
      <c r="D87" s="188">
        <f>40*10.8</f>
        <v>432</v>
      </c>
      <c r="E87" s="151"/>
      <c r="F87" s="152">
        <f>D87*E87</f>
        <v>0</v>
      </c>
    </row>
    <row r="88" spans="1:35">
      <c r="A88" s="137"/>
      <c r="B88" s="144" t="s">
        <v>22</v>
      </c>
      <c r="C88" s="145"/>
      <c r="D88" s="207"/>
      <c r="E88" s="159"/>
      <c r="F88" s="95">
        <f>SUM(F86:F87)</f>
        <v>0</v>
      </c>
    </row>
    <row r="89" spans="1:35" ht="14.25">
      <c r="A89" s="160" t="s">
        <v>2</v>
      </c>
      <c r="B89" s="166" t="s">
        <v>49</v>
      </c>
      <c r="C89" s="161"/>
      <c r="D89" s="163"/>
      <c r="E89" s="164"/>
      <c r="F89" s="165"/>
      <c r="G89" s="3"/>
      <c r="H89" s="3"/>
      <c r="I89" s="3"/>
      <c r="K89" s="3"/>
      <c r="L89" s="3"/>
      <c r="M89" s="3"/>
      <c r="N89" s="3"/>
      <c r="O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ht="14.25">
      <c r="A90" s="137" t="s">
        <v>1</v>
      </c>
      <c r="B90" s="149" t="s">
        <v>37</v>
      </c>
      <c r="C90" s="138" t="s">
        <v>13</v>
      </c>
      <c r="D90" s="188">
        <f>130*0.19</f>
        <v>24.7</v>
      </c>
      <c r="E90" s="151"/>
      <c r="F90" s="152">
        <f t="shared" ref="F90:F93" si="5">D90*E90</f>
        <v>0</v>
      </c>
      <c r="G90" s="3"/>
      <c r="H90" s="3"/>
      <c r="I90" s="3"/>
      <c r="K90" s="3"/>
      <c r="L90" s="3"/>
      <c r="M90" s="3"/>
      <c r="N90" s="3"/>
      <c r="O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ht="14.25">
      <c r="A91" s="137" t="s">
        <v>46</v>
      </c>
      <c r="B91" s="149" t="s">
        <v>38</v>
      </c>
      <c r="C91" s="138" t="s">
        <v>13</v>
      </c>
      <c r="D91" s="188">
        <f>D90</f>
        <v>24.7</v>
      </c>
      <c r="E91" s="151"/>
      <c r="F91" s="152">
        <f t="shared" si="5"/>
        <v>0</v>
      </c>
      <c r="G91" s="3"/>
      <c r="H91" s="3"/>
      <c r="I91" s="3"/>
      <c r="K91" s="3"/>
      <c r="L91" s="3"/>
      <c r="M91" s="3"/>
      <c r="N91" s="3"/>
      <c r="O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ht="25.5">
      <c r="A92" s="137" t="s">
        <v>101</v>
      </c>
      <c r="B92" s="167" t="s">
        <v>48</v>
      </c>
      <c r="C92" s="138" t="s">
        <v>13</v>
      </c>
      <c r="D92" s="188">
        <f>D90</f>
        <v>24.7</v>
      </c>
      <c r="E92" s="151"/>
      <c r="F92" s="152">
        <f t="shared" si="5"/>
        <v>0</v>
      </c>
      <c r="G92" s="3">
        <v>0</v>
      </c>
      <c r="H92" s="3"/>
      <c r="I92" s="3"/>
      <c r="K92" s="3"/>
      <c r="L92" s="3"/>
      <c r="M92" s="3"/>
      <c r="N92" s="3"/>
      <c r="O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ht="25.5">
      <c r="A93" s="137" t="s">
        <v>102</v>
      </c>
      <c r="B93" s="169" t="s">
        <v>43</v>
      </c>
      <c r="C93" s="155" t="s">
        <v>12</v>
      </c>
      <c r="D93" s="188">
        <f>130*0.99</f>
        <v>128.69999999999999</v>
      </c>
      <c r="E93" s="151"/>
      <c r="F93" s="152">
        <f t="shared" si="5"/>
        <v>0</v>
      </c>
      <c r="G93" s="3"/>
      <c r="H93" s="3"/>
      <c r="I93" s="3"/>
      <c r="K93" s="3"/>
      <c r="L93" s="3"/>
      <c r="M93" s="3"/>
      <c r="N93" s="3"/>
      <c r="O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>
      <c r="A94" s="137"/>
      <c r="B94" s="209" t="s">
        <v>22</v>
      </c>
      <c r="C94" s="210"/>
      <c r="D94" s="210"/>
      <c r="E94" s="211"/>
      <c r="F94" s="198">
        <f>SUM(F90:F93)</f>
        <v>0</v>
      </c>
      <c r="G94" s="3"/>
      <c r="H94" s="3"/>
      <c r="I94" s="3"/>
      <c r="K94" s="3"/>
      <c r="L94" s="3"/>
      <c r="M94" s="3"/>
      <c r="N94" s="3"/>
      <c r="O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thickBot="1">
      <c r="A95" s="36"/>
      <c r="B95" s="41"/>
      <c r="C95" s="37"/>
      <c r="D95" s="171" t="s">
        <v>6</v>
      </c>
      <c r="E95" s="39"/>
      <c r="F95" s="172">
        <f>F84+F88+F94</f>
        <v>0</v>
      </c>
      <c r="G95" s="3"/>
      <c r="H95" s="3"/>
      <c r="I95" s="3"/>
      <c r="K95" s="3"/>
      <c r="L95" s="3"/>
      <c r="M95" s="3"/>
      <c r="N95" s="3"/>
      <c r="O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thickBot="1">
      <c r="A96" s="36"/>
      <c r="B96" s="97"/>
      <c r="C96" s="218" t="s">
        <v>105</v>
      </c>
      <c r="D96" s="219"/>
      <c r="E96" s="219"/>
      <c r="F96" s="220"/>
      <c r="G96" s="3"/>
      <c r="H96" s="3"/>
      <c r="I96" s="3"/>
      <c r="K96" s="3"/>
      <c r="L96" s="3"/>
      <c r="M96" s="3"/>
      <c r="N96" s="3"/>
      <c r="O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thickBot="1">
      <c r="A97" s="36"/>
      <c r="B97" s="97"/>
      <c r="C97" s="199"/>
      <c r="D97" s="199"/>
      <c r="E97" s="199"/>
      <c r="F97" s="200"/>
      <c r="G97" s="3"/>
      <c r="H97" s="3"/>
      <c r="I97" s="3"/>
      <c r="K97" s="3"/>
      <c r="L97" s="3"/>
      <c r="M97" s="3"/>
      <c r="N97" s="3"/>
      <c r="O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thickBot="1">
      <c r="A98" s="36"/>
      <c r="B98" s="97" t="s">
        <v>83</v>
      </c>
      <c r="C98" s="218" t="s">
        <v>104</v>
      </c>
      <c r="D98" s="219"/>
      <c r="E98" s="219"/>
      <c r="F98" s="220"/>
      <c r="G98" s="3"/>
      <c r="H98" s="3"/>
      <c r="I98" s="3"/>
      <c r="K98" s="3"/>
      <c r="L98" s="3"/>
      <c r="M98" s="3"/>
      <c r="N98" s="3"/>
      <c r="O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thickBot="1">
      <c r="A99" s="36"/>
      <c r="B99" s="97"/>
      <c r="C99" s="199"/>
      <c r="D99" s="199"/>
      <c r="E99" s="199"/>
      <c r="F99" s="199"/>
      <c r="G99" s="3"/>
      <c r="H99" s="3"/>
      <c r="I99" s="3"/>
      <c r="K99" s="3"/>
      <c r="L99" s="3"/>
      <c r="M99" s="3"/>
      <c r="N99" s="3"/>
      <c r="O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ht="16.5" thickBot="1">
      <c r="A100" s="47"/>
      <c r="B100" s="178"/>
      <c r="C100" s="212" t="s">
        <v>108</v>
      </c>
      <c r="D100" s="213"/>
      <c r="E100" s="213"/>
      <c r="F100" s="214"/>
      <c r="G100" s="3"/>
      <c r="H100" s="3"/>
      <c r="I100" s="3"/>
      <c r="K100" s="3"/>
      <c r="L100" s="3"/>
      <c r="M100" s="3"/>
      <c r="N100" s="3"/>
      <c r="O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ht="15.75">
      <c r="A101" s="47"/>
      <c r="B101" s="179"/>
      <c r="C101" s="199"/>
      <c r="D101" s="199"/>
      <c r="E101" s="199"/>
      <c r="F101" s="200"/>
      <c r="G101" s="3"/>
      <c r="H101" s="3"/>
      <c r="I101" s="3"/>
      <c r="K101" s="3"/>
      <c r="L101" s="3"/>
      <c r="M101" s="3"/>
      <c r="N101" s="3"/>
      <c r="O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ht="15.75">
      <c r="A102" s="47"/>
      <c r="B102" s="216"/>
      <c r="C102" s="199"/>
      <c r="D102" s="199"/>
      <c r="E102" s="199"/>
      <c r="F102" s="200"/>
      <c r="G102" s="3"/>
      <c r="H102" s="3"/>
      <c r="I102" s="3"/>
      <c r="K102" s="3"/>
      <c r="L102" s="3"/>
      <c r="M102" s="3"/>
      <c r="N102" s="3"/>
      <c r="O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s="49" customFormat="1" ht="15.75">
      <c r="A103" s="215"/>
      <c r="B103" s="179" t="s">
        <v>85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</row>
    <row r="104" spans="1:35">
      <c r="B104" s="179"/>
    </row>
  </sheetData>
  <mergeCells count="8">
    <mergeCell ref="B52:F52"/>
    <mergeCell ref="A56:F56"/>
    <mergeCell ref="B73:F73"/>
    <mergeCell ref="A77:F77"/>
    <mergeCell ref="A8:F8"/>
    <mergeCell ref="A6:F6"/>
    <mergeCell ref="B29:F29"/>
    <mergeCell ref="A33:F33"/>
  </mergeCells>
  <printOptions horizontalCentered="1" gridLines="1"/>
  <pageMargins left="0.59055118110236227" right="0.59055118110236227" top="0.86614173228346458" bottom="0.59055118110236227" header="0.35433070866141736" footer="0.19685039370078741"/>
  <pageSetup paperSize="9" orientation="landscape" r:id="rId1"/>
  <headerFooter scaleWithDoc="0" alignWithMargins="0">
    <oddFooter>&amp;RPágina &amp;P 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7"/>
  <sheetViews>
    <sheetView workbookViewId="0">
      <selection activeCell="F18" sqref="F18"/>
    </sheetView>
  </sheetViews>
  <sheetFormatPr defaultColWidth="22.42578125" defaultRowHeight="15.75"/>
  <cols>
    <col min="1" max="1" width="4.42578125" style="44" customWidth="1"/>
    <col min="2" max="2" width="27.85546875" style="51" customWidth="1"/>
    <col min="3" max="3" width="0" style="52" hidden="1" customWidth="1"/>
    <col min="4" max="9" width="16.7109375" style="52" customWidth="1"/>
    <col min="10" max="15" width="16.7109375" style="52" hidden="1" customWidth="1"/>
    <col min="16" max="16" width="15.28515625" style="46" customWidth="1"/>
    <col min="17" max="16384" width="22.42578125" style="44"/>
  </cols>
  <sheetData>
    <row r="1" spans="1:16" ht="14.25" customHeight="1">
      <c r="A1" s="110" t="s">
        <v>77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2"/>
    </row>
    <row r="2" spans="1:16" s="45" customFormat="1" ht="14.25" customHeight="1">
      <c r="A2" s="79" t="s">
        <v>74</v>
      </c>
      <c r="B2" s="80"/>
      <c r="C2" s="80"/>
      <c r="D2" s="80"/>
      <c r="E2" s="81"/>
      <c r="F2" s="80"/>
      <c r="G2" s="80"/>
      <c r="H2" s="81" t="s">
        <v>80</v>
      </c>
      <c r="I2" s="80"/>
      <c r="J2" s="80"/>
      <c r="K2" s="80"/>
      <c r="L2" s="80"/>
      <c r="M2" s="81" t="s">
        <v>20</v>
      </c>
      <c r="N2" s="80"/>
      <c r="O2" s="80"/>
      <c r="P2" s="82"/>
    </row>
    <row r="3" spans="1:16" ht="14.25" customHeight="1">
      <c r="A3" s="83" t="s">
        <v>75</v>
      </c>
      <c r="B3" s="84"/>
      <c r="C3" s="84"/>
      <c r="D3" s="85"/>
      <c r="E3" s="86"/>
      <c r="F3" s="87"/>
      <c r="G3" s="88"/>
      <c r="H3" s="86" t="s">
        <v>76</v>
      </c>
      <c r="I3" s="84"/>
      <c r="J3" s="84"/>
      <c r="K3" s="84"/>
      <c r="L3" s="85"/>
      <c r="M3" s="86" t="s">
        <v>50</v>
      </c>
      <c r="N3" s="87"/>
      <c r="O3" s="88"/>
      <c r="P3" s="89"/>
    </row>
    <row r="4" spans="1:16" ht="14.25" customHeight="1">
      <c r="A4" s="90" t="s">
        <v>34</v>
      </c>
      <c r="B4" s="91"/>
      <c r="C4" s="92" t="s">
        <v>39</v>
      </c>
      <c r="D4" s="92"/>
      <c r="E4" s="93"/>
      <c r="F4" s="93"/>
      <c r="G4" s="93"/>
      <c r="H4" s="93" t="s">
        <v>88</v>
      </c>
      <c r="I4" s="91"/>
      <c r="J4" s="91"/>
      <c r="K4" s="92"/>
      <c r="L4" s="92" t="s">
        <v>39</v>
      </c>
      <c r="M4" s="93" t="s">
        <v>21</v>
      </c>
      <c r="N4" s="93"/>
      <c r="O4" s="93"/>
      <c r="P4" s="94"/>
    </row>
    <row r="5" spans="1:16" ht="14.2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</row>
    <row r="6" spans="1:16" ht="14.25" customHeight="1">
      <c r="A6" s="53"/>
      <c r="B6" s="54" t="s">
        <v>51</v>
      </c>
      <c r="C6" s="55" t="s">
        <v>52</v>
      </c>
      <c r="D6" s="55" t="s">
        <v>53</v>
      </c>
      <c r="E6" s="55" t="s">
        <v>54</v>
      </c>
      <c r="F6" s="55" t="s">
        <v>55</v>
      </c>
      <c r="G6" s="55" t="s">
        <v>56</v>
      </c>
      <c r="H6" s="55" t="s">
        <v>57</v>
      </c>
      <c r="I6" s="55" t="s">
        <v>58</v>
      </c>
      <c r="J6" s="55" t="s">
        <v>59</v>
      </c>
      <c r="K6" s="55" t="s">
        <v>60</v>
      </c>
      <c r="L6" s="55" t="s">
        <v>61</v>
      </c>
      <c r="M6" s="55" t="s">
        <v>62</v>
      </c>
      <c r="N6" s="55" t="s">
        <v>63</v>
      </c>
      <c r="O6" s="55" t="s">
        <v>64</v>
      </c>
      <c r="P6" s="117" t="s">
        <v>6</v>
      </c>
    </row>
    <row r="7" spans="1:16" ht="14.25" customHeight="1">
      <c r="A7" s="56" t="s">
        <v>65</v>
      </c>
      <c r="B7" s="57"/>
      <c r="C7" s="58" t="s">
        <v>66</v>
      </c>
      <c r="D7" s="58" t="s">
        <v>67</v>
      </c>
      <c r="E7" s="58">
        <v>60</v>
      </c>
      <c r="F7" s="58">
        <v>90</v>
      </c>
      <c r="G7" s="58">
        <v>120</v>
      </c>
      <c r="H7" s="58">
        <v>150</v>
      </c>
      <c r="I7" s="58">
        <v>180</v>
      </c>
      <c r="J7" s="58">
        <v>210</v>
      </c>
      <c r="K7" s="58">
        <v>240</v>
      </c>
      <c r="L7" s="58">
        <v>270</v>
      </c>
      <c r="M7" s="58">
        <v>300</v>
      </c>
      <c r="N7" s="58">
        <v>330</v>
      </c>
      <c r="O7" s="58">
        <v>360</v>
      </c>
      <c r="P7" s="118"/>
    </row>
    <row r="8" spans="1:16" ht="14.25" customHeight="1">
      <c r="A8" s="59" t="s">
        <v>68</v>
      </c>
      <c r="B8" s="119" t="e">
        <f>'MODELO ORÇAMENTO'!#REF!</f>
        <v>#REF!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</row>
    <row r="9" spans="1:16" s="46" customFormat="1" ht="14.25" customHeight="1">
      <c r="A9" s="62"/>
      <c r="B9" s="120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s="46" customFormat="1" ht="14.25" customHeight="1">
      <c r="A10" s="59" t="s">
        <v>69</v>
      </c>
      <c r="B10" s="119" t="e">
        <f>'MODELO ORÇAMENTO'!#REF!</f>
        <v>#REF!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1"/>
    </row>
    <row r="11" spans="1:16" ht="14.25" customHeight="1">
      <c r="A11" s="62"/>
      <c r="B11" s="120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4"/>
    </row>
    <row r="12" spans="1:16" ht="14.25" customHeight="1">
      <c r="A12" s="59" t="s">
        <v>70</v>
      </c>
      <c r="B12" s="119" t="e">
        <f>'MODELO ORÇAMENTO'!#REF!</f>
        <v>#REF!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1"/>
    </row>
    <row r="13" spans="1:16" ht="14.25" customHeight="1">
      <c r="A13" s="62"/>
      <c r="B13" s="120"/>
      <c r="C13" s="63"/>
      <c r="D13" s="63"/>
      <c r="E13" s="63"/>
      <c r="F13" s="63"/>
      <c r="G13" s="63"/>
      <c r="H13" s="63"/>
      <c r="I13" s="63"/>
      <c r="J13" s="65"/>
      <c r="K13" s="63"/>
      <c r="L13" s="63"/>
      <c r="M13" s="63"/>
      <c r="N13" s="63"/>
      <c r="O13" s="63"/>
      <c r="P13" s="64"/>
    </row>
    <row r="14" spans="1:16" ht="14.25" customHeight="1">
      <c r="A14" s="59" t="s">
        <v>73</v>
      </c>
      <c r="B14" s="119" t="e">
        <f>'MODELO ORÇAMENTO'!#REF!</f>
        <v>#REF!</v>
      </c>
      <c r="C14" s="66"/>
      <c r="D14" s="60"/>
      <c r="E14" s="60"/>
      <c r="F14" s="60"/>
      <c r="G14" s="60"/>
      <c r="H14" s="60"/>
      <c r="I14" s="60"/>
      <c r="J14" s="60"/>
      <c r="K14" s="66"/>
      <c r="L14" s="66"/>
      <c r="M14" s="66"/>
      <c r="N14" s="66"/>
      <c r="O14" s="66"/>
      <c r="P14" s="61"/>
    </row>
    <row r="15" spans="1:16" ht="14.25" customHeight="1">
      <c r="A15" s="62"/>
      <c r="B15" s="12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78"/>
    </row>
    <row r="16" spans="1:16" s="46" customFormat="1" ht="14.25" customHeight="1">
      <c r="A16" s="62"/>
      <c r="B16" s="7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4"/>
    </row>
    <row r="17" spans="1:16" s="46" customFormat="1" ht="14.25" customHeight="1">
      <c r="A17" s="105" t="s">
        <v>71</v>
      </c>
      <c r="B17" s="106"/>
      <c r="C17" s="67"/>
      <c r="D17" s="67"/>
      <c r="E17" s="67"/>
      <c r="F17" s="67"/>
      <c r="G17" s="67"/>
      <c r="H17" s="67"/>
      <c r="I17" s="67"/>
      <c r="J17" s="67" t="e">
        <f t="shared" ref="J17:O17" si="0">J18/$P$18</f>
        <v>#REF!</v>
      </c>
      <c r="K17" s="67" t="e">
        <f t="shared" si="0"/>
        <v>#REF!</v>
      </c>
      <c r="L17" s="67" t="e">
        <f t="shared" si="0"/>
        <v>#REF!</v>
      </c>
      <c r="M17" s="67" t="e">
        <f t="shared" si="0"/>
        <v>#REF!</v>
      </c>
      <c r="N17" s="67" t="e">
        <f t="shared" si="0"/>
        <v>#REF!</v>
      </c>
      <c r="O17" s="67" t="e">
        <f t="shared" si="0"/>
        <v>#REF!</v>
      </c>
      <c r="P17" s="68">
        <f>I17+H17+G17+F17+E17+D17</f>
        <v>0</v>
      </c>
    </row>
    <row r="18" spans="1:16" ht="14.25" customHeight="1">
      <c r="A18" s="107"/>
      <c r="B18" s="108"/>
      <c r="C18" s="69" t="e">
        <f>C9+C11+#REF!+C13+C15+#REF!+#REF!+#REF!+#REF!+#REF!+#REF!+#REF!+C16</f>
        <v>#REF!</v>
      </c>
      <c r="D18" s="69"/>
      <c r="E18" s="69"/>
      <c r="F18" s="69"/>
      <c r="G18" s="69"/>
      <c r="H18" s="69"/>
      <c r="I18" s="69"/>
      <c r="J18" s="69" t="e">
        <f>J9+J11+#REF!+J13+J15+#REF!+#REF!+#REF!+#REF!+#REF!+#REF!+#REF!+J16</f>
        <v>#REF!</v>
      </c>
      <c r="K18" s="69" t="e">
        <f>K9+K11+#REF!+K13+K15+#REF!+#REF!+#REF!+#REF!+#REF!+#REF!+#REF!+K16</f>
        <v>#REF!</v>
      </c>
      <c r="L18" s="69" t="e">
        <f>L9+L11+#REF!+L13+L15+#REF!+#REF!+#REF!+#REF!+#REF!+#REF!+#REF!+L16</f>
        <v>#REF!</v>
      </c>
      <c r="M18" s="69" t="e">
        <f>M9+M11+#REF!+M13+M15+#REF!+#REF!+#REF!+#REF!+#REF!+#REF!+#REF!+M16</f>
        <v>#REF!</v>
      </c>
      <c r="N18" s="69" t="e">
        <f>N9+N11+#REF!+N13+N15+#REF!+#REF!+#REF!+#REF!+#REF!+#REF!+#REF!+N16</f>
        <v>#REF!</v>
      </c>
      <c r="O18" s="69" t="e">
        <f>O9+O11+#REF!+O13+O15+#REF!+#REF!+#REF!+#REF!+#REF!+#REF!+#REF!+O16</f>
        <v>#REF!</v>
      </c>
      <c r="P18" s="69">
        <f>P9+P11+P13+P15</f>
        <v>0</v>
      </c>
    </row>
    <row r="19" spans="1:16" ht="14.25" customHeight="1">
      <c r="A19" s="105" t="s">
        <v>72</v>
      </c>
      <c r="B19" s="106"/>
      <c r="C19" s="67"/>
      <c r="D19" s="67"/>
      <c r="E19" s="67"/>
      <c r="F19" s="67"/>
      <c r="G19" s="67"/>
      <c r="H19" s="67"/>
      <c r="I19" s="67"/>
      <c r="J19" s="67" t="e">
        <f t="shared" ref="J19:O20" si="1">J17+I19</f>
        <v>#REF!</v>
      </c>
      <c r="K19" s="67" t="e">
        <f t="shared" si="1"/>
        <v>#REF!</v>
      </c>
      <c r="L19" s="67" t="e">
        <f t="shared" si="1"/>
        <v>#REF!</v>
      </c>
      <c r="M19" s="67" t="e">
        <f t="shared" si="1"/>
        <v>#REF!</v>
      </c>
      <c r="N19" s="67" t="e">
        <f t="shared" si="1"/>
        <v>#REF!</v>
      </c>
      <c r="O19" s="67" t="e">
        <f t="shared" si="1"/>
        <v>#REF!</v>
      </c>
      <c r="P19" s="70"/>
    </row>
    <row r="20" spans="1:16" ht="14.25" customHeight="1">
      <c r="A20" s="107"/>
      <c r="B20" s="108"/>
      <c r="C20" s="69"/>
      <c r="D20" s="69"/>
      <c r="E20" s="69"/>
      <c r="F20" s="69"/>
      <c r="G20" s="69"/>
      <c r="H20" s="69"/>
      <c r="I20" s="69"/>
      <c r="J20" s="69" t="e">
        <f t="shared" si="1"/>
        <v>#REF!</v>
      </c>
      <c r="K20" s="69" t="e">
        <f t="shared" si="1"/>
        <v>#REF!</v>
      </c>
      <c r="L20" s="69" t="e">
        <f t="shared" si="1"/>
        <v>#REF!</v>
      </c>
      <c r="M20" s="69" t="e">
        <f t="shared" si="1"/>
        <v>#REF!</v>
      </c>
      <c r="N20" s="69" t="e">
        <f t="shared" si="1"/>
        <v>#REF!</v>
      </c>
      <c r="O20" s="69" t="e">
        <f t="shared" si="1"/>
        <v>#REF!</v>
      </c>
      <c r="P20" s="71"/>
    </row>
    <row r="21" spans="1:16" ht="14.25" customHeight="1">
      <c r="A21" s="47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  <row r="22" spans="1:16" s="1" customFormat="1" ht="14.25" customHeight="1">
      <c r="A22" s="113" t="s">
        <v>78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5"/>
    </row>
    <row r="23" spans="1:16" s="45" customFormat="1" ht="14.25" customHeight="1">
      <c r="A23" s="79" t="s">
        <v>86</v>
      </c>
      <c r="B23" s="80"/>
      <c r="C23" s="80"/>
      <c r="D23" s="80"/>
      <c r="E23" s="81"/>
      <c r="F23" s="80"/>
      <c r="G23" s="80"/>
      <c r="H23" s="81" t="s">
        <v>81</v>
      </c>
      <c r="I23" s="80"/>
      <c r="J23" s="80"/>
      <c r="K23" s="80"/>
      <c r="L23" s="80"/>
      <c r="M23" s="81" t="s">
        <v>20</v>
      </c>
      <c r="N23" s="80"/>
      <c r="O23" s="80"/>
      <c r="P23" s="82"/>
    </row>
    <row r="24" spans="1:16" ht="14.25" customHeight="1">
      <c r="A24" s="83" t="s">
        <v>82</v>
      </c>
      <c r="B24" s="84"/>
      <c r="C24" s="84"/>
      <c r="D24" s="85"/>
      <c r="E24" s="86"/>
      <c r="F24" s="87"/>
      <c r="G24" s="88"/>
      <c r="H24" s="86" t="s">
        <v>87</v>
      </c>
      <c r="I24" s="84"/>
      <c r="J24" s="84"/>
      <c r="K24" s="84"/>
      <c r="L24" s="85"/>
      <c r="M24" s="86" t="s">
        <v>50</v>
      </c>
      <c r="N24" s="87"/>
      <c r="O24" s="88"/>
      <c r="P24" s="89"/>
    </row>
    <row r="25" spans="1:16" ht="14.25" customHeight="1">
      <c r="A25" s="90" t="s">
        <v>34</v>
      </c>
      <c r="B25" s="91"/>
      <c r="C25" s="92" t="s">
        <v>39</v>
      </c>
      <c r="D25" s="92"/>
      <c r="E25" s="93"/>
      <c r="F25" s="93"/>
      <c r="G25" s="93"/>
      <c r="H25" s="93" t="s">
        <v>88</v>
      </c>
      <c r="I25" s="91"/>
      <c r="J25" s="91"/>
      <c r="K25" s="92"/>
      <c r="L25" s="92" t="s">
        <v>39</v>
      </c>
      <c r="M25" s="93" t="s">
        <v>21</v>
      </c>
      <c r="N25" s="93"/>
      <c r="O25" s="93"/>
      <c r="P25" s="94"/>
    </row>
    <row r="26" spans="1:16" ht="14.25" customHeight="1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</row>
    <row r="27" spans="1:16" ht="14.25" customHeight="1">
      <c r="A27" s="53"/>
      <c r="B27" s="54" t="s">
        <v>51</v>
      </c>
      <c r="C27" s="75" t="s">
        <v>52</v>
      </c>
      <c r="D27" s="75" t="s">
        <v>53</v>
      </c>
      <c r="E27" s="75" t="s">
        <v>54</v>
      </c>
      <c r="F27" s="75" t="s">
        <v>55</v>
      </c>
      <c r="G27" s="75" t="s">
        <v>56</v>
      </c>
      <c r="H27" s="75" t="s">
        <v>57</v>
      </c>
      <c r="I27" s="75" t="s">
        <v>58</v>
      </c>
      <c r="J27" s="75" t="s">
        <v>59</v>
      </c>
      <c r="K27" s="75" t="s">
        <v>60</v>
      </c>
      <c r="L27" s="75" t="s">
        <v>61</v>
      </c>
      <c r="M27" s="75" t="s">
        <v>62</v>
      </c>
      <c r="N27" s="75" t="s">
        <v>63</v>
      </c>
      <c r="O27" s="75" t="s">
        <v>64</v>
      </c>
      <c r="P27" s="117" t="s">
        <v>6</v>
      </c>
    </row>
    <row r="28" spans="1:16" ht="14.25" customHeight="1">
      <c r="A28" s="56" t="s">
        <v>65</v>
      </c>
      <c r="B28" s="57"/>
      <c r="C28" s="58" t="s">
        <v>66</v>
      </c>
      <c r="D28" s="58" t="s">
        <v>67</v>
      </c>
      <c r="E28" s="58">
        <v>60</v>
      </c>
      <c r="F28" s="58">
        <v>90</v>
      </c>
      <c r="G28" s="58">
        <v>120</v>
      </c>
      <c r="H28" s="58">
        <v>150</v>
      </c>
      <c r="I28" s="58">
        <v>180</v>
      </c>
      <c r="J28" s="58">
        <v>210</v>
      </c>
      <c r="K28" s="58">
        <v>240</v>
      </c>
      <c r="L28" s="58">
        <v>270</v>
      </c>
      <c r="M28" s="58">
        <v>300</v>
      </c>
      <c r="N28" s="58">
        <v>330</v>
      </c>
      <c r="O28" s="58">
        <v>360</v>
      </c>
      <c r="P28" s="118"/>
    </row>
    <row r="29" spans="1:16" ht="14.25" customHeight="1">
      <c r="A29" s="59" t="s">
        <v>68</v>
      </c>
      <c r="B29" s="119" t="s">
        <v>0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1"/>
    </row>
    <row r="30" spans="1:16" s="46" customFormat="1" ht="14.25" customHeight="1">
      <c r="A30" s="62"/>
      <c r="B30" s="120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4"/>
    </row>
    <row r="31" spans="1:16" s="46" customFormat="1" ht="14.25" customHeight="1">
      <c r="A31" s="59" t="s">
        <v>69</v>
      </c>
      <c r="B31" s="119" t="s">
        <v>17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1"/>
    </row>
    <row r="32" spans="1:16" ht="14.25" customHeight="1">
      <c r="A32" s="62"/>
      <c r="B32" s="120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4"/>
    </row>
    <row r="33" spans="1:16" ht="14.25" customHeight="1">
      <c r="A33" s="59" t="s">
        <v>70</v>
      </c>
      <c r="B33" s="119" t="s">
        <v>44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1"/>
    </row>
    <row r="34" spans="1:16" ht="14.25" customHeight="1">
      <c r="A34" s="62"/>
      <c r="B34" s="120"/>
      <c r="C34" s="63"/>
      <c r="D34" s="63"/>
      <c r="E34" s="63"/>
      <c r="F34" s="63"/>
      <c r="G34" s="63"/>
      <c r="H34" s="63"/>
      <c r="I34" s="63"/>
      <c r="J34" s="65"/>
      <c r="K34" s="63"/>
      <c r="L34" s="63"/>
      <c r="M34" s="63"/>
      <c r="N34" s="63"/>
      <c r="O34" s="63"/>
      <c r="P34" s="64"/>
    </row>
    <row r="35" spans="1:16" ht="14.25" customHeight="1">
      <c r="A35" s="59" t="s">
        <v>73</v>
      </c>
      <c r="B35" s="119" t="s">
        <v>49</v>
      </c>
      <c r="C35" s="66"/>
      <c r="D35" s="60"/>
      <c r="E35" s="60"/>
      <c r="F35" s="60"/>
      <c r="G35" s="60"/>
      <c r="H35" s="60"/>
      <c r="I35" s="60"/>
      <c r="J35" s="60"/>
      <c r="K35" s="66"/>
      <c r="L35" s="66"/>
      <c r="M35" s="66"/>
      <c r="N35" s="66"/>
      <c r="O35" s="66"/>
      <c r="P35" s="61"/>
    </row>
    <row r="36" spans="1:16" ht="14.25" customHeight="1">
      <c r="A36" s="62"/>
      <c r="B36" s="121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78"/>
    </row>
    <row r="37" spans="1:16" s="46" customFormat="1" ht="14.25" customHeight="1">
      <c r="A37" s="62"/>
      <c r="B37" s="74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4"/>
    </row>
    <row r="38" spans="1:16" s="46" customFormat="1" ht="14.25" customHeight="1">
      <c r="A38" s="105" t="s">
        <v>71</v>
      </c>
      <c r="B38" s="10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8"/>
    </row>
    <row r="39" spans="1:16" ht="14.25" customHeight="1">
      <c r="A39" s="107"/>
      <c r="B39" s="108"/>
      <c r="C39" s="69" t="e">
        <f>C30+C32+#REF!+C34+C36+#REF!+#REF!+#REF!+#REF!+#REF!+#REF!+#REF!+C37</f>
        <v>#REF!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</row>
    <row r="40" spans="1:16" ht="14.25" customHeight="1">
      <c r="A40" s="105" t="s">
        <v>72</v>
      </c>
      <c r="B40" s="106"/>
      <c r="C40" s="67"/>
      <c r="D40" s="67"/>
      <c r="E40" s="67"/>
      <c r="F40" s="67"/>
      <c r="G40" s="67"/>
      <c r="H40" s="67"/>
      <c r="I40" s="67"/>
      <c r="J40" s="67">
        <f t="shared" ref="J40:J41" si="2">J38+I40</f>
        <v>0</v>
      </c>
      <c r="K40" s="67">
        <f t="shared" ref="K40:K41" si="3">K38+J40</f>
        <v>0</v>
      </c>
      <c r="L40" s="67">
        <f t="shared" ref="L40:L41" si="4">L38+K40</f>
        <v>0</v>
      </c>
      <c r="M40" s="67">
        <f t="shared" ref="M40:M41" si="5">M38+L40</f>
        <v>0</v>
      </c>
      <c r="N40" s="67">
        <f t="shared" ref="N40:N41" si="6">N38+M40</f>
        <v>0</v>
      </c>
      <c r="O40" s="67">
        <f t="shared" ref="O40:O41" si="7">O38+N40</f>
        <v>0</v>
      </c>
      <c r="P40" s="70"/>
    </row>
    <row r="41" spans="1:16" ht="14.25" customHeight="1">
      <c r="A41" s="107"/>
      <c r="B41" s="108"/>
      <c r="C41" s="69"/>
      <c r="D41" s="69"/>
      <c r="E41" s="69"/>
      <c r="F41" s="69"/>
      <c r="G41" s="69"/>
      <c r="H41" s="69"/>
      <c r="I41" s="69"/>
      <c r="J41" s="69">
        <f t="shared" si="2"/>
        <v>0</v>
      </c>
      <c r="K41" s="69">
        <f t="shared" si="3"/>
        <v>0</v>
      </c>
      <c r="L41" s="69">
        <f t="shared" si="4"/>
        <v>0</v>
      </c>
      <c r="M41" s="69">
        <f t="shared" si="5"/>
        <v>0</v>
      </c>
      <c r="N41" s="69">
        <f t="shared" si="6"/>
        <v>0</v>
      </c>
      <c r="O41" s="69">
        <f t="shared" si="7"/>
        <v>0</v>
      </c>
      <c r="P41" s="71"/>
    </row>
    <row r="42" spans="1:16" s="49" customFormat="1" ht="1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 s="49" customFormat="1" ht="1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16" s="49" customFormat="1" ht="15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</row>
    <row r="45" spans="1:16" s="49" customFormat="1" ht="15" customHeight="1">
      <c r="A45" s="50"/>
      <c r="B45" s="109" t="s">
        <v>84</v>
      </c>
      <c r="C45" s="109"/>
      <c r="D45" s="109"/>
      <c r="E45" s="50"/>
      <c r="F45" s="103"/>
      <c r="G45" s="103"/>
      <c r="H45" s="103"/>
      <c r="I45" s="50"/>
      <c r="J45" s="50"/>
      <c r="K45" s="50"/>
      <c r="L45" s="50"/>
      <c r="M45" s="50"/>
      <c r="N45" s="50"/>
      <c r="O45" s="50"/>
      <c r="P45" s="50"/>
    </row>
    <row r="46" spans="1:16" s="49" customFormat="1" ht="15.75" customHeight="1">
      <c r="A46" s="44"/>
      <c r="B46" s="8"/>
      <c r="C46" s="8"/>
      <c r="D46" s="9"/>
      <c r="E46" s="52"/>
      <c r="F46" s="104" t="s">
        <v>85</v>
      </c>
      <c r="G46" s="104"/>
      <c r="H46" s="104"/>
      <c r="I46" s="52"/>
      <c r="J46" s="52"/>
      <c r="K46" s="52"/>
      <c r="L46" s="52"/>
      <c r="M46" s="52"/>
      <c r="N46" s="52"/>
      <c r="O46" s="52"/>
      <c r="P46" s="46"/>
    </row>
    <row r="47" spans="1:16" ht="18.75" customHeight="1">
      <c r="B47" s="8"/>
      <c r="C47" s="8"/>
      <c r="D47" s="72"/>
      <c r="F47" s="102"/>
      <c r="G47" s="102"/>
      <c r="H47" s="102"/>
    </row>
  </sheetData>
  <mergeCells count="22">
    <mergeCell ref="B29:B30"/>
    <mergeCell ref="B31:B32"/>
    <mergeCell ref="B33:B34"/>
    <mergeCell ref="B35:B36"/>
    <mergeCell ref="B10:B11"/>
    <mergeCell ref="B12:B13"/>
    <mergeCell ref="B14:B15"/>
    <mergeCell ref="A1:P1"/>
    <mergeCell ref="A22:P22"/>
    <mergeCell ref="A26:P26"/>
    <mergeCell ref="P27:P28"/>
    <mergeCell ref="A17:B18"/>
    <mergeCell ref="A19:B20"/>
    <mergeCell ref="A5:P5"/>
    <mergeCell ref="P6:P7"/>
    <mergeCell ref="B8:B9"/>
    <mergeCell ref="F47:H47"/>
    <mergeCell ref="F45:H45"/>
    <mergeCell ref="F46:H46"/>
    <mergeCell ref="A38:B39"/>
    <mergeCell ref="A40:B41"/>
    <mergeCell ref="B45:D45"/>
  </mergeCells>
  <pageMargins left="0.9055118110236221" right="0.70866141732283472" top="0.78740157480314965" bottom="0.3937007874015748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MODELO ORÇAMENTO</vt:lpstr>
      <vt:lpstr>MODELO CRONOGRAMA </vt:lpstr>
      <vt:lpstr>'MODELO ORÇAMENTO'!Area_de_impressao</vt:lpstr>
      <vt:lpstr>'MODELO ORÇAMENTO'!Titulos_de_impressao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Usuário do Windows</cp:lastModifiedBy>
  <cp:lastPrinted>2018-01-16T18:21:32Z</cp:lastPrinted>
  <dcterms:created xsi:type="dcterms:W3CDTF">2013-11-05T10:31:33Z</dcterms:created>
  <dcterms:modified xsi:type="dcterms:W3CDTF">2018-01-16T19:16:42Z</dcterms:modified>
</cp:coreProperties>
</file>