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6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wmf" ContentType="image/x-wmf"/>
  <Override PartName="/xl/media/image3.png" ContentType="image/png"/>
  <Override PartName="/xl/media/image2.wmf" ContentType="image/x-wmf"/>
  <Override PartName="/xl/media/image4.wmf" ContentType="image/x-wmf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 PLANILHA CUSTO" sheetId="1" state="visible" r:id="rId2"/>
    <sheet name="MEMORIAL DE CÁLCULO" sheetId="2" state="visible" r:id="rId3"/>
    <sheet name="CRONOGRAMA " sheetId="3" state="visible" r:id="rId4"/>
    <sheet name="BDI" sheetId="4" state="visible" r:id="rId5"/>
    <sheet name="Talela das ruas" sheetId="5" state="visible" r:id="rId6"/>
    <sheet name="Cronograma secretaria" sheetId="6" state="visible" r:id="rId7"/>
    <sheet name="Modelo Planilha" sheetId="7" state="visible" r:id="rId8"/>
    <sheet name="Modelo cronograma" sheetId="8" state="visible" r:id="rId9"/>
    <sheet name="Plan1" sheetId="9" state="visible" r:id="rId10"/>
  </sheets>
  <definedNames>
    <definedName function="false" hidden="false" localSheetId="0" name="_xlnm.Print_Area" vbProcedure="false">' PLANILHA CUSTO'!$A$1:$I$71</definedName>
    <definedName function="false" hidden="false" localSheetId="0" name="_xlnm.Print_Titles" vbProcedure="false">' PLANILHA CUSTO'!$1:$8</definedName>
    <definedName function="false" hidden="false" localSheetId="1" name="_xlnm.Print_Titles" vbProcedure="false">'MEMORIAL DE CÁLCULO'!$1:$5</definedName>
    <definedName function="false" hidden="false" localSheetId="0" name="_xlnm.Print_Titles" vbProcedure="false">' PLANILHA CUSTO'!$1:$8</definedName>
    <definedName function="false" hidden="false" localSheetId="1" name="_xlnm.Print_Titles" vbProcedure="false">'MEMORIAL DE CÁLCULO'!$1:$5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<sst xmlns="http://schemas.openxmlformats.org/spreadsheetml/2006/main" count="772" uniqueCount="318">
  <si>
    <t xml:space="preserve">                                                          PLANILHA ORÇAMENTÁRIA </t>
  </si>
  <si>
    <t xml:space="preserve">PLANILHA ORÇAMDENTÁRIA </t>
  </si>
  <si>
    <t xml:space="preserve">CONVÊNIO: DESENVOLVE SÃO PAULO </t>
  </si>
  <si>
    <t xml:space="preserve">OBJETO: INFRAESTRUTURA URBANA  - RECAPEAMENTO ASFÁLTICO  </t>
  </si>
  <si>
    <t xml:space="preserve">LOCAIS: RUAS URBANAS DA CIDADE E DISTRITO DE ROSETA - PARAGUAÇU PAULISTA - SP</t>
  </si>
  <si>
    <t xml:space="preserve">BASE  Desonerado: CPOS 175 . 01/03/2019  - DER/SP  31/03/2019 - SINAPI 03/2019</t>
  </si>
  <si>
    <t xml:space="preserve">ÁREA : m2</t>
  </si>
  <si>
    <t xml:space="preserve">EXECUÇÃO : 04 Mês</t>
  </si>
  <si>
    <t xml:space="preserve">BDI 20.74%</t>
  </si>
  <si>
    <t xml:space="preserve">RECAPEAMENTO CENTRO DA CIDADE</t>
  </si>
  <si>
    <t xml:space="preserve">ITEM</t>
  </si>
  <si>
    <t xml:space="preserve">BASE  SERVIÇOS</t>
  </si>
  <si>
    <t xml:space="preserve">CÓDIGO SERVIÇOS</t>
  </si>
  <si>
    <t xml:space="preserve">DESCRIÇÃO DOS SERVIÇOS</t>
  </si>
  <si>
    <t xml:space="preserve">UNID.</t>
  </si>
  <si>
    <t xml:space="preserve">QUANT.</t>
  </si>
  <si>
    <t xml:space="preserve">P. U.                          S/ BDI</t>
  </si>
  <si>
    <t xml:space="preserve">P. U.                          C/ BDI - 20,74%</t>
  </si>
  <si>
    <t xml:space="preserve">VALOR TOTAL     R$</t>
  </si>
  <si>
    <t xml:space="preserve">1</t>
  </si>
  <si>
    <t xml:space="preserve">SERVIÇOS PRELIMINARES</t>
  </si>
  <si>
    <t xml:space="preserve">1.1</t>
  </si>
  <si>
    <t xml:space="preserve">CPOS 176</t>
  </si>
  <si>
    <t xml:space="preserve">02.08.02</t>
  </si>
  <si>
    <t xml:space="preserve">Placa de identificação para obra - 6,00m2 - Padrão Prefeitura Municipal - 3,00mx2,00m</t>
  </si>
  <si>
    <t xml:space="preserve">m2</t>
  </si>
  <si>
    <t xml:space="preserve">2</t>
  </si>
  <si>
    <t xml:space="preserve">RECAPEAMENTO</t>
  </si>
  <si>
    <t xml:space="preserve">Espessura 3cm</t>
  </si>
  <si>
    <t xml:space="preserve">2.1</t>
  </si>
  <si>
    <t xml:space="preserve">54.01.410</t>
  </si>
  <si>
    <t xml:space="preserve">Varrição de pavimento para recapeamento -              Área = m2</t>
  </si>
  <si>
    <t xml:space="preserve">2.2</t>
  </si>
  <si>
    <t xml:space="preserve">54.03.230</t>
  </si>
  <si>
    <t xml:space="preserve">Imprimação betuminosa ligante - Área = m2</t>
  </si>
  <si>
    <t xml:space="preserve">2.3</t>
  </si>
  <si>
    <t xml:space="preserve">54.03.210</t>
  </si>
  <si>
    <t xml:space="preserve">Camada de rolamento em concreto betuminoso usinado quente - CBUQ - Espessura 3,00cm </t>
  </si>
  <si>
    <t xml:space="preserve">m3</t>
  </si>
  <si>
    <t xml:space="preserve">Espessura 2cm</t>
  </si>
  <si>
    <t xml:space="preserve">2.4</t>
  </si>
  <si>
    <t xml:space="preserve">2.5</t>
  </si>
  <si>
    <t xml:space="preserve">2.6</t>
  </si>
  <si>
    <t xml:space="preserve">Camada de rolamento em concreto betuminoso usinado quente - CBUQ - Espessura 2,00cm </t>
  </si>
  <si>
    <t xml:space="preserve">TOTAL CENTRO DA CIDADE</t>
  </si>
  <si>
    <t xml:space="preserve">RECAPEAMENTO JARDIM PANAMBI</t>
  </si>
  <si>
    <t xml:space="preserve">1.2</t>
  </si>
  <si>
    <t xml:space="preserve">1.3</t>
  </si>
  <si>
    <r>
      <rPr>
        <sz val="9"/>
        <color rgb="FF000000"/>
        <rFont val="Calibri"/>
        <family val="2"/>
        <charset val="1"/>
      </rPr>
      <t xml:space="preserve">Camada de rolamento em concreto betuminoso usinado quente - CBUQ -</t>
    </r>
    <r>
      <rPr>
        <sz val="9"/>
        <rFont val="Calibri"/>
        <family val="2"/>
        <charset val="1"/>
      </rPr>
      <t xml:space="preserve"> Espessura 2,00cm </t>
    </r>
  </si>
  <si>
    <t xml:space="preserve">TOTAL JARDIM PANAMBI</t>
  </si>
  <si>
    <t xml:space="preserve">RECAPEAMENTO BAIRRO BARRA FUNDA</t>
  </si>
  <si>
    <t xml:space="preserve">1.4</t>
  </si>
  <si>
    <t xml:space="preserve">1.5</t>
  </si>
  <si>
    <t xml:space="preserve">1.6</t>
  </si>
  <si>
    <t xml:space="preserve">TOTAL BARRA FUNDA</t>
  </si>
  <si>
    <t xml:space="preserve">RECAPEAMENTO DISTRITO ROSETA </t>
  </si>
  <si>
    <t xml:space="preserve">TOTAL ROSETA</t>
  </si>
  <si>
    <t xml:space="preserve">TOTAL GERAL</t>
  </si>
  <si>
    <t xml:space="preserve">REPASSE</t>
  </si>
  <si>
    <t xml:space="preserve">CONTRAPARTIDA</t>
  </si>
  <si>
    <t xml:space="preserve">OBS: Medição será feita com relatório constando comprimento, largura, área e espessura executada da capa </t>
  </si>
  <si>
    <t xml:space="preserve">Paraguaçu Paulista, 04 de novembro de 2019</t>
  </si>
  <si>
    <t xml:space="preserve">Joaquim Calos Cambraia </t>
  </si>
  <si>
    <t xml:space="preserve">Engº civil CREA 0600278645</t>
  </si>
  <si>
    <t xml:space="preserve">ART 28027230191390606</t>
  </si>
  <si>
    <t xml:space="preserve"> MEMÓRIA DE CÁLCULO FORMALIZAÇÃO
</t>
  </si>
  <si>
    <t xml:space="preserve">LOCAIS: RUAS URBANAS DA CIDADE E DISTRITO DE ROSETA - PARAGUAÇU PTA - SP</t>
  </si>
  <si>
    <t xml:space="preserve">item
</t>
  </si>
  <si>
    <t xml:space="preserve">CÓD. SERVIÇO
</t>
  </si>
  <si>
    <t xml:space="preserve">DESCRIÇÃO DO SERVIÇO</t>
  </si>
  <si>
    <t xml:space="preserve">CPOS - 02.08.02</t>
  </si>
  <si>
    <t xml:space="preserve">Placa de identificação para obra - Recuso do DADE</t>
  </si>
  <si>
    <t xml:space="preserve">Área da placa : 3,00mx2,00m</t>
  </si>
  <si>
    <t xml:space="preserve">CPOS - 54.01.410</t>
  </si>
  <si>
    <t xml:space="preserve">Varrição de pavimento para recapeamento</t>
  </si>
  <si>
    <t xml:space="preserve">Área da rua: comp x largura</t>
  </si>
  <si>
    <t xml:space="preserve">CPOS - 54.03.230</t>
  </si>
  <si>
    <t xml:space="preserve">Imprimação betuminosa ligante</t>
  </si>
  <si>
    <t xml:space="preserve">Área da rua:  comp x largura</t>
  </si>
  <si>
    <t xml:space="preserve">Camada de rolamento em concreto betuminoso usinado quente - CBUQ</t>
  </si>
  <si>
    <t xml:space="preserve">Área da rua x esp.  0,03m -     Área da rua x esp.  0,02m -</t>
  </si>
  <si>
    <t xml:space="preserve">             Paraguaçu Paulista, 04 de novembro de 2019</t>
  </si>
  <si>
    <t xml:space="preserve">Joaquim Carlos Cambraia</t>
  </si>
  <si>
    <t xml:space="preserve">Engº civil CREA 066027864-5</t>
  </si>
  <si>
    <t xml:space="preserve"> ART 28027230191390606</t>
  </si>
  <si>
    <t xml:space="preserve">Estância Turística de Paraguaçu Paulista</t>
  </si>
  <si>
    <t xml:space="preserve">              Estado de São Paulo</t>
  </si>
  <si>
    <t xml:space="preserve">CRONOGRAMA FÍSICO-FINANCEIRO </t>
  </si>
  <si>
    <t xml:space="preserve">MÊS</t>
  </si>
  <si>
    <t xml:space="preserve">A EXECUTADO</t>
  </si>
  <si>
    <t xml:space="preserve">MÊS 1</t>
  </si>
  <si>
    <t xml:space="preserve">MÊS 2</t>
  </si>
  <si>
    <t xml:space="preserve">MÊS 3</t>
  </si>
  <si>
    <t xml:space="preserve">MÊS 4</t>
  </si>
  <si>
    <t xml:space="preserve">TOTAL</t>
  </si>
  <si>
    <t xml:space="preserve">SERVIÇOS</t>
  </si>
  <si>
    <t xml:space="preserve">  % / R$</t>
  </si>
  <si>
    <t xml:space="preserve">1              30</t>
  </si>
  <si>
    <t xml:space="preserve">1.0</t>
  </si>
  <si>
    <t xml:space="preserve">2.0</t>
  </si>
  <si>
    <t xml:space="preserve">TOTAL ACUMULADO DOS SERVIÇOS (R$)</t>
  </si>
  <si>
    <t xml:space="preserve">Engº civil CREA 060027864-5</t>
  </si>
  <si>
    <t xml:space="preserve">Estado de São Paulo</t>
  </si>
  <si>
    <t xml:space="preserve">PLANILHA DE COMPOSIÇÃO DO BDI</t>
  </si>
  <si>
    <t xml:space="preserve">Tipo de obra: Construção de Rodovias e Ferrovias</t>
  </si>
  <si>
    <t xml:space="preserve">ITEM COMPONENTE</t>
  </si>
  <si>
    <t xml:space="preserve">1º Quartil</t>
  </si>
  <si>
    <t xml:space="preserve">Mediana</t>
  </si>
  <si>
    <t xml:space="preserve">3º Quartil</t>
  </si>
  <si>
    <t xml:space="preserve">ADOTADO</t>
  </si>
  <si>
    <t xml:space="preserve">SITUAÇÃO</t>
  </si>
  <si>
    <t xml:space="preserve">Administração Central</t>
  </si>
  <si>
    <t xml:space="preserve">Seguro e Garantia</t>
  </si>
  <si>
    <t xml:space="preserve">Risco</t>
  </si>
  <si>
    <t xml:space="preserve">Despesas Financeiras</t>
  </si>
  <si>
    <t xml:space="preserve">Lucro</t>
  </si>
  <si>
    <t xml:space="preserve">Tributos (PIS, COFINS e ISSQN)</t>
  </si>
  <si>
    <t xml:space="preserve">Conforme legislação especifica</t>
  </si>
  <si>
    <t xml:space="preserve">Construção de Rodovias e Ferrovias</t>
  </si>
  <si>
    <t xml:space="preserve">BDI ADOTADO = </t>
  </si>
  <si>
    <t xml:space="preserve">Referência: Recurso próprio</t>
  </si>
  <si>
    <t xml:space="preserve">Objeto: Recapeamento urbano</t>
  </si>
  <si>
    <t xml:space="preserve"> </t>
  </si>
  <si>
    <t xml:space="preserve">Joaquim Carlso cambraia</t>
  </si>
  <si>
    <t xml:space="preserve">TABELA DE ÁREAS </t>
  </si>
  <si>
    <t xml:space="preserve">LOCAL - CENTRO DA CIDADE</t>
  </si>
  <si>
    <t xml:space="preserve">EXPESSURA 3cm</t>
  </si>
  <si>
    <t xml:space="preserve">EXPESSURA 2cm</t>
  </si>
  <si>
    <t xml:space="preserve">Rua</t>
  </si>
  <si>
    <t xml:space="preserve">Trecho</t>
  </si>
  <si>
    <t xml:space="preserve">Comp. (C)</t>
  </si>
  <si>
    <t xml:space="preserve">Largura (L)</t>
  </si>
  <si>
    <t xml:space="preserve">Área                 (LxC)</t>
  </si>
  <si>
    <t xml:space="preserve">Vol.</t>
  </si>
  <si>
    <t xml:space="preserve">Rua Barão do Rio Branco</t>
  </si>
  <si>
    <t xml:space="preserve">Av. Brasil  Rua Nho Pai</t>
  </si>
  <si>
    <t xml:space="preserve">Rua Pedro de Toledo</t>
  </si>
  <si>
    <t xml:space="preserve">Av. Siqueira Campos / Av Galdino</t>
  </si>
  <si>
    <t xml:space="preserve">Rua 12 de março</t>
  </si>
  <si>
    <t xml:space="preserve">Av. Siqueira Campos / Caramuru</t>
  </si>
  <si>
    <t xml:space="preserve">Av. Paraguaçu </t>
  </si>
  <si>
    <t xml:space="preserve">Rua Maria Paula Gambier Da Costa / Rua Pedro Ambrósio</t>
  </si>
  <si>
    <t xml:space="preserve">Rua Irmã Gomes </t>
  </si>
  <si>
    <t xml:space="preserve">Rua Francisco S. Viado</t>
  </si>
  <si>
    <t xml:space="preserve">Rua Conselheiro R. Alves / Av. Galdino</t>
  </si>
  <si>
    <t xml:space="preserve">Rua Manilio Gobbi</t>
  </si>
  <si>
    <t xml:space="preserve">Rua Santos Dumont / Caramuru</t>
  </si>
  <si>
    <t xml:space="preserve">Rua Pref. Jaime Monteiro</t>
  </si>
  <si>
    <t xml:space="preserve">Av. Brasil / Santos Dumont </t>
  </si>
  <si>
    <t xml:space="preserve">Av. Bandeirantes</t>
  </si>
  <si>
    <t xml:space="preserve">Av. Siqueira Campos / Conselheiro R. Alves </t>
  </si>
  <si>
    <t xml:space="preserve">Travessa Dona Amélia </t>
  </si>
  <si>
    <t xml:space="preserve">Rua Manio Gobbi / Pref. Jaime Monteiro</t>
  </si>
  <si>
    <t xml:space="preserve">Rua Maria Paula Gambier Costa</t>
  </si>
  <si>
    <t xml:space="preserve">Rua 12 de março / Manilio Gobbi</t>
  </si>
  <si>
    <t xml:space="preserve">Rua Caramuru</t>
  </si>
  <si>
    <t xml:space="preserve">Rua Pedro de Toledo / Av. Paraguau</t>
  </si>
  <si>
    <t xml:space="preserve">Rua Conselheiro Rodrigues Alves</t>
  </si>
  <si>
    <t xml:space="preserve">Av. Paraguaçu / Pedro de Toledo</t>
  </si>
  <si>
    <t xml:space="preserve">Rua Nho Pai</t>
  </si>
  <si>
    <t xml:space="preserve">Rua Nilo Peçanha / Pedro de Toledo</t>
  </si>
  <si>
    <t xml:space="preserve">Rua Armando Sales de Oliveira</t>
  </si>
  <si>
    <t xml:space="preserve">Rua Pedro de Toledo / Av. Paraguaçu</t>
  </si>
  <si>
    <t xml:space="preserve">LOCAL - BAIRRO BARRA FUNDA</t>
  </si>
  <si>
    <t xml:space="preserve">Rua Quatá</t>
  </si>
  <si>
    <t xml:space="preserve">Rua Fernando Costa / Anísio Machado</t>
  </si>
  <si>
    <t xml:space="preserve">Rua João Jorge Rosa </t>
  </si>
  <si>
    <t xml:space="preserve">Fepasa / Av. Manoel A. de Souza</t>
  </si>
  <si>
    <t xml:space="preserve">Rua André Wirgues / Felício Tarabay</t>
  </si>
  <si>
    <t xml:space="preserve">Rua Pref. Lauro Ferreira Braga</t>
  </si>
  <si>
    <t xml:space="preserve">Rua Yoshihro Hojo /  Av. Manoel A. de Souza</t>
  </si>
  <si>
    <t xml:space="preserve">Travessa do Lapa</t>
  </si>
  <si>
    <t xml:space="preserve">Rua  Pref. Lauro Ferreira Braga / João Jorge Rosa </t>
  </si>
  <si>
    <t xml:space="preserve">Rua Duque de Caxias</t>
  </si>
  <si>
    <t xml:space="preserve">Rua Felício Tarabay / Três Barras</t>
  </si>
  <si>
    <t xml:space="preserve">Rua Rui Ferreira da Rocha </t>
  </si>
  <si>
    <t xml:space="preserve">Av. José Jorge Estevan / Dos Paivas</t>
  </si>
  <si>
    <t xml:space="preserve">Rua Padre Anchieta / Fernando Costa </t>
  </si>
  <si>
    <t xml:space="preserve">Rua Rui Barbosa</t>
  </si>
  <si>
    <t xml:space="preserve">Rua Felício Tarabay / Padre Anchieta </t>
  </si>
  <si>
    <t xml:space="preserve">Rua Rui Barbosa (pista dupla)</t>
  </si>
  <si>
    <t xml:space="preserve">Rua Padre Anchieta / Fernando Costa</t>
  </si>
  <si>
    <t xml:space="preserve">Rua Vital Brasil</t>
  </si>
  <si>
    <t xml:space="preserve">Rua dos Paivas / Felício Tarabay</t>
  </si>
  <si>
    <t xml:space="preserve">Rua D. Pedro</t>
  </si>
  <si>
    <t xml:space="preserve">Av. José Jorge Estevan / Padre Anchieta</t>
  </si>
  <si>
    <t xml:space="preserve">Rua Fernando Costa / Alegre</t>
  </si>
  <si>
    <t xml:space="preserve">Rua João Batista Vieira</t>
  </si>
  <si>
    <t xml:space="preserve">Rua Felício Tarabay / Alegre </t>
  </si>
  <si>
    <t xml:space="preserve">Rua Hidekshi Kuroywa </t>
  </si>
  <si>
    <t xml:space="preserve">Rua Castro Alves / Av. Joé Jorge Estevan</t>
  </si>
  <si>
    <t xml:space="preserve">Rua Luis Campos Fernandes</t>
  </si>
  <si>
    <t xml:space="preserve">Rua Fernando Costa / Alegre </t>
  </si>
  <si>
    <t xml:space="preserve">Rua Oswaldo Cruz </t>
  </si>
  <si>
    <t xml:space="preserve">Av. José Jorge Estevan / Dos Paivas </t>
  </si>
  <si>
    <t xml:space="preserve">Av. José Jorge Estevam</t>
  </si>
  <si>
    <t xml:space="preserve">Rua Castro Alvens / Fepasa</t>
  </si>
  <si>
    <t xml:space="preserve">Rua Borá</t>
  </si>
  <si>
    <t xml:space="preserve">Diviza Azilo / Rua Doracy Ointo Cyrino  </t>
  </si>
  <si>
    <t xml:space="preserve">Rua André Wirgues</t>
  </si>
  <si>
    <t xml:space="preserve">Rua Doracy Pinto Cyrino Quatá</t>
  </si>
  <si>
    <t xml:space="preserve">Rua dos Paivas </t>
  </si>
  <si>
    <t xml:space="preserve">Rua D. Pedro II / Oswalado Cruz</t>
  </si>
  <si>
    <t xml:space="preserve">Rua Prof Maria de Lourdes da Silva </t>
  </si>
  <si>
    <t xml:space="preserve">Rua dos Vieiras </t>
  </si>
  <si>
    <t xml:space="preserve">Rua Pref. Lauro Ferreira Braga / Rui Ferreira da Rocha</t>
  </si>
  <si>
    <t xml:space="preserve">Rua Vital Brasil / Dão Pedro II</t>
  </si>
  <si>
    <t xml:space="preserve">Rua Castro Alves / Oswaldo Cruz </t>
  </si>
  <si>
    <t xml:space="preserve">Rua Felício Tarabay</t>
  </si>
  <si>
    <t xml:space="preserve">Rua Oscar Bressane / Borá</t>
  </si>
  <si>
    <t xml:space="preserve">Rua Rui Barbosa / Vital Brasil </t>
  </si>
  <si>
    <t xml:space="preserve">Rua Vital Brasil / João Batista Vieira </t>
  </si>
  <si>
    <t xml:space="preserve">Rua João Batista Vieira  / Oswaldo Cruz</t>
  </si>
  <si>
    <t xml:space="preserve">Rua Padre Anchieta </t>
  </si>
  <si>
    <t xml:space="preserve">Rua Rua Oscar Bressane / Quatá</t>
  </si>
  <si>
    <t xml:space="preserve">Rua Duque de Caxias / Rua José Salomão</t>
  </si>
  <si>
    <t xml:space="preserve">Rua Rui Ferreira da Rocha Rui Barbosa </t>
  </si>
  <si>
    <t xml:space="preserve">Rua João Batista Vieira / Castro Alves</t>
  </si>
  <si>
    <t xml:space="preserve">Rua Fernando Costa </t>
  </si>
  <si>
    <t xml:space="preserve">Rua Oscar Bressane / José Salomão</t>
  </si>
  <si>
    <t xml:space="preserve">Rua D. Pedro II / João Batista Vieira</t>
  </si>
  <si>
    <t xml:space="preserve">Rua Luis Campos Fernandes / S. Oliveira</t>
  </si>
  <si>
    <t xml:space="preserve">Rua Três Barras </t>
  </si>
  <si>
    <t xml:space="preserve">Rua João Jorge Rosa / Pref. Lauro Ferreira Braga</t>
  </si>
  <si>
    <t xml:space="preserve">Rua D. Pedro Ii / Vieira </t>
  </si>
  <si>
    <t xml:space="preserve">LOCAL - BAIRRO JARDIM PANAMBI</t>
  </si>
  <si>
    <t xml:space="preserve">Rua Marcelo Varrone</t>
  </si>
  <si>
    <t xml:space="preserve">Rua Joaqim S. R. Vieira / Joaqim S. R. Vieira </t>
  </si>
  <si>
    <t xml:space="preserve">Rua Dr. Sheiji Hashimoto</t>
  </si>
  <si>
    <t xml:space="preserve">Rua Yoshiro Matsucura </t>
  </si>
  <si>
    <t xml:space="preserve">Rua Antonio F. Lisboa</t>
  </si>
  <si>
    <t xml:space="preserve">Rua José Bassil Dower / Dr. Sheiji Hashimoto</t>
  </si>
  <si>
    <t xml:space="preserve">Rua Francisco Benício</t>
  </si>
  <si>
    <t xml:space="preserve">Rua Marcelo Varrone /Generoso Pereira da Costa</t>
  </si>
  <si>
    <t xml:space="preserve">Rua João Mustafa</t>
  </si>
  <si>
    <t xml:space="preserve">Rua Marcelo Varrone / Generoso Pereira da Costa</t>
  </si>
  <si>
    <t xml:space="preserve">Rua Generoso Pereira da Costa / Yoshiro Matsucura </t>
  </si>
  <si>
    <t xml:space="preserve">LOCAL - DISTRITO DE ROSETA</t>
  </si>
  <si>
    <t xml:space="preserve">Rua Maria Aparecida de Lima</t>
  </si>
  <si>
    <t xml:space="preserve">Rua José Pedro Spindola / Maria Rosa de Lima Spindola</t>
  </si>
  <si>
    <t xml:space="preserve">Rua Maria Rosa de Lima Spindola / Antonio Domingues</t>
  </si>
  <si>
    <t xml:space="preserve">Rua Antonio Domingues/ Final da rua</t>
  </si>
  <si>
    <t xml:space="preserve">Rua Antonio Domingues</t>
  </si>
  <si>
    <t xml:space="preserve">Rua Juvênci Aguilheiro / Maria Aparecida de Lima</t>
  </si>
  <si>
    <t xml:space="preserve">Rua Maria Aparecida de Lima / João Pires Cardoso</t>
  </si>
  <si>
    <t xml:space="preserve">Rua Manoel Barbosa da Cruz</t>
  </si>
  <si>
    <t xml:space="preserve">Rua Rua Juvêncio Aguilheiro / Maria Aarecida de Lima</t>
  </si>
  <si>
    <t xml:space="preserve">Rua Maria Aparecida de Lima / João Pires / Cardoso</t>
  </si>
  <si>
    <t xml:space="preserve">Rua Oswaldo Cruz</t>
  </si>
  <si>
    <t xml:space="preserve">Rua Capitão Generozo / Manoel Barbosa da Cruz</t>
  </si>
  <si>
    <t xml:space="preserve">Rua Manoel Barbosa da Cruz / Antonio Domingues</t>
  </si>
  <si>
    <t xml:space="preserve">Rua Capitão Generoso</t>
  </si>
  <si>
    <t xml:space="preserve">Rua Oswaldo Cruz / Maria Aparecida de Lima</t>
  </si>
  <si>
    <t xml:space="preserve">Rua Maria Rosa de L. Spindola </t>
  </si>
  <si>
    <t xml:space="preserve">Rua José Cardos / Delfino Franco de Lima</t>
  </si>
  <si>
    <t xml:space="preserve">Rua Delfino Franco de Lima </t>
  </si>
  <si>
    <t xml:space="preserve">Rua Maria Rosa de L. Spindola / José Pedro Spindola</t>
  </si>
  <si>
    <t xml:space="preserve">Rua José Pedro Spindola</t>
  </si>
  <si>
    <t xml:space="preserve">Rua Oswaldo Manoel de Lima / Francisco Camilo de Assis</t>
  </si>
  <si>
    <t xml:space="preserve">Rua José F. Mendes</t>
  </si>
  <si>
    <t xml:space="preserve">Rua José Pedro da Costa / Maria Aparecida de Lima</t>
  </si>
  <si>
    <t xml:space="preserve">Rua Nelson Raimundo</t>
  </si>
  <si>
    <t xml:space="preserve">Rua José Pereira da Costa </t>
  </si>
  <si>
    <t xml:space="preserve">Rua José Pedro Spindola / João Marques da Silva</t>
  </si>
  <si>
    <t xml:space="preserve">Rua Oswaldo M. de Oliveira </t>
  </si>
  <si>
    <t xml:space="preserve">Rua João Marques da Silva / José Pedro Spindola</t>
  </si>
  <si>
    <t xml:space="preserve">Rua João Marques da Silva </t>
  </si>
  <si>
    <t xml:space="preserve">Rua Maria Aparecidada de Lima / Oswaldo Manoel de Limna</t>
  </si>
  <si>
    <t xml:space="preserve">Rua José Cardoso</t>
  </si>
  <si>
    <t xml:space="preserve">Rua Capitão Generoso / João Marques da Silva</t>
  </si>
  <si>
    <t xml:space="preserve">ESPESSURA 3CM</t>
  </si>
  <si>
    <t xml:space="preserve">ESPESSURA 2CM</t>
  </si>
  <si>
    <t xml:space="preserve">CRONOGRAMA FÍSICO - DESEMBOLSO E APLICAÇÃO DOS RECURSOS</t>
  </si>
  <si>
    <t xml:space="preserve">PREFEITURA MUNICIPAL DE PARAGUAÇU PAULISTA</t>
  </si>
  <si>
    <t xml:space="preserve">MUNICÍPIO:</t>
  </si>
  <si>
    <t xml:space="preserve">Data base</t>
  </si>
  <si>
    <t xml:space="preserve">Paraguaçu Paulista</t>
  </si>
  <si>
    <t xml:space="preserve">01/07/2019</t>
  </si>
  <si>
    <t xml:space="preserve">PRAZO PROPOSTO</t>
  </si>
  <si>
    <t xml:space="preserve"> Início: data de assinatura do convênio</t>
  </si>
  <si>
    <t xml:space="preserve">                Final:</t>
  </si>
  <si>
    <t xml:space="preserve">dias</t>
  </si>
  <si>
    <t xml:space="preserve">          após a assinatura do contrato</t>
  </si>
  <si>
    <t xml:space="preserve">UNIDADE</t>
  </si>
  <si>
    <t xml:space="preserve">RECURSOS LIBERADOS</t>
  </si>
  <si>
    <t xml:space="preserve">1a. ETAPA </t>
  </si>
  <si>
    <t xml:space="preserve">2a. ETAPA </t>
  </si>
  <si>
    <t xml:space="preserve">Período:</t>
  </si>
  <si>
    <t xml:space="preserve"> dias</t>
  </si>
  <si>
    <t xml:space="preserve">Assinatura do</t>
  </si>
  <si>
    <t xml:space="preserve">contrato:</t>
  </si>
  <si>
    <t xml:space="preserve">PRAZO DE </t>
  </si>
  <si>
    <t xml:space="preserve">LIBERAÇÃO</t>
  </si>
  <si>
    <t xml:space="preserve">PRAZO DE</t>
  </si>
  <si>
    <t xml:space="preserve">Prazo inicial</t>
  </si>
  <si>
    <t xml:space="preserve">em até 30 dias</t>
  </si>
  <si>
    <t xml:space="preserve">a partir da</t>
  </si>
  <si>
    <t xml:space="preserve">EXECUÇÃO</t>
  </si>
  <si>
    <t xml:space="preserve">Prazo expirado:</t>
  </si>
  <si>
    <t xml:space="preserve">0</t>
  </si>
  <si>
    <t xml:space="preserve">assinatura do</t>
  </si>
  <si>
    <t xml:space="preserve">contrato</t>
  </si>
  <si>
    <t xml:space="preserve">a etapa anterior</t>
  </si>
  <si>
    <t xml:space="preserve">DIAS</t>
  </si>
  <si>
    <t xml:space="preserve">desde que cumprida</t>
  </si>
  <si>
    <t xml:space="preserve">OBJETO ATUAL</t>
  </si>
  <si>
    <t xml:space="preserve">RECAPEAMENTO ASFÁLTICO</t>
  </si>
  <si>
    <t xml:space="preserve">m²</t>
  </si>
  <si>
    <t xml:space="preserve">R$</t>
  </si>
  <si>
    <t xml:space="preserve">RECURSOS PRÓPRIOS</t>
  </si>
  <si>
    <t xml:space="preserve">RENDIMENTOS DE APLICAÇÃO</t>
  </si>
  <si>
    <t xml:space="preserve">T O T A L </t>
  </si>
  <si>
    <t xml:space="preserve">Paraguaçlu Paulista, 04 de novembro de 2019</t>
  </si>
  <si>
    <t xml:space="preserve">ENGº  CIVIL - CREA 066027864-5</t>
  </si>
  <si>
    <t xml:space="preserve">Local e data</t>
  </si>
  <si>
    <t xml:space="preserve">Resp pela empresa</t>
  </si>
  <si>
    <t xml:space="preserve">Timbre da empresa</t>
  </si>
  <si>
    <t xml:space="preserve">Resp. pela emresa</t>
  </si>
</sst>
</file>

<file path=xl/styles.xml><?xml version="1.0" encoding="utf-8"?>
<styleSheet xmlns="http://schemas.openxmlformats.org/spreadsheetml/2006/main">
  <numFmts count="17">
    <numFmt numFmtId="164" formatCode="General"/>
    <numFmt numFmtId="165" formatCode="0%"/>
    <numFmt numFmtId="166" formatCode="&quot;R$ &quot;#,##0;[RED]&quot;-R$ &quot;#,##0"/>
    <numFmt numFmtId="167" formatCode="_(* #,##0.00_);_(* \(#,##0.00\);_(* \-??_);_(@_)"/>
    <numFmt numFmtId="168" formatCode="@"/>
    <numFmt numFmtId="169" formatCode="#,##0.00"/>
    <numFmt numFmtId="170" formatCode="#,##0_);\(#,##0\)"/>
    <numFmt numFmtId="171" formatCode="&quot;R$&quot;#,##0.00"/>
    <numFmt numFmtId="172" formatCode="_(* #,##0_);_(* \(#,##0\);_(* \-??_);_(@_)"/>
    <numFmt numFmtId="173" formatCode="0.00%"/>
    <numFmt numFmtId="174" formatCode="_-&quot;R$&quot;* #,##0.00_-;&quot;-R$&quot;* #,##0.00_-;_-&quot;R$&quot;* \-??_-;_-@_-"/>
    <numFmt numFmtId="175" formatCode="_-* #,##0.00_-;\-* #,##0.00_-;_-* \-??_-;_-@_-"/>
    <numFmt numFmtId="176" formatCode="0.00%&quot; (*)&quot;"/>
    <numFmt numFmtId="177" formatCode="D/M/YYYY"/>
    <numFmt numFmtId="178" formatCode="0"/>
    <numFmt numFmtId="179" formatCode="#,##0_);[RED]\(#,##0\)"/>
    <numFmt numFmtId="180" formatCode="#,##0.00_);[RED]\(#,##0.00\)"/>
  </numFmts>
  <fonts count="50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MS Sans Serif"/>
      <family val="2"/>
      <charset val="1"/>
    </font>
    <font>
      <sz val="11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8"/>
      <name val="Arial"/>
      <family val="2"/>
      <charset val="1"/>
    </font>
    <font>
      <sz val="9"/>
      <name val="Calibri"/>
      <family val="2"/>
      <charset val="1"/>
    </font>
    <font>
      <sz val="9"/>
      <name val="Arial"/>
      <family val="2"/>
      <charset val="1"/>
    </font>
    <font>
      <b val="true"/>
      <sz val="9"/>
      <name val="Calibri"/>
      <family val="2"/>
      <charset val="1"/>
    </font>
    <font>
      <sz val="9"/>
      <color rgb="FF000000"/>
      <name val="Calibri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sz val="12"/>
      <name val="Arial"/>
      <family val="2"/>
      <charset val="1"/>
    </font>
    <font>
      <b val="true"/>
      <i val="true"/>
      <sz val="14"/>
      <name val="Times New Roman"/>
      <family val="1"/>
      <charset val="1"/>
    </font>
    <font>
      <b val="true"/>
      <i val="true"/>
      <sz val="18"/>
      <name val="Times New Roman"/>
      <family val="1"/>
      <charset val="1"/>
    </font>
    <font>
      <b val="true"/>
      <i val="true"/>
      <sz val="12"/>
      <name val="Times New Roman"/>
      <family val="1"/>
      <charset val="1"/>
    </font>
    <font>
      <b val="true"/>
      <sz val="14"/>
      <name val="Arial"/>
      <family val="2"/>
      <charset val="1"/>
    </font>
    <font>
      <sz val="8"/>
      <name val="Arial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000000"/>
      <name val="Calibri"/>
      <family val="0"/>
    </font>
    <font>
      <sz val="11"/>
      <color rgb="FF000000"/>
      <name val="Calibri"/>
      <family val="0"/>
    </font>
    <font>
      <sz val="8"/>
      <color rgb="FFFF0000"/>
      <name val="Calibri"/>
      <family val="0"/>
    </font>
    <font>
      <b val="true"/>
      <sz val="16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 val="true"/>
      <sz val="11"/>
      <name val="MS Sans Serif"/>
      <family val="2"/>
      <charset val="1"/>
    </font>
    <font>
      <sz val="12"/>
      <name val="MS Sans Serif"/>
      <family val="2"/>
      <charset val="1"/>
    </font>
    <font>
      <b val="true"/>
      <sz val="10"/>
      <name val="MS Sans Serif"/>
      <family val="2"/>
      <charset val="1"/>
    </font>
    <font>
      <sz val="13.5"/>
      <name val="MS Sans Serif"/>
      <family val="2"/>
      <charset val="1"/>
    </font>
    <font>
      <sz val="10"/>
      <name val="MS Sans Serif"/>
      <family val="2"/>
      <charset val="1"/>
    </font>
    <font>
      <sz val="8"/>
      <name val="MS Sans Serif"/>
      <family val="2"/>
      <charset val="1"/>
    </font>
    <font>
      <b val="true"/>
      <sz val="8"/>
      <name val="MS Sans Serif"/>
      <family val="2"/>
      <charset val="1"/>
    </font>
    <font>
      <sz val="7"/>
      <name val="MS Sans Serif"/>
      <family val="2"/>
      <charset val="1"/>
    </font>
    <font>
      <sz val="9"/>
      <name val="MS Sans Serif"/>
      <family val="2"/>
      <charset val="1"/>
    </font>
    <font>
      <sz val="10"/>
      <color rgb="FFFFFFFF"/>
      <name val="MS Sans Serif"/>
      <family val="2"/>
      <charset val="1"/>
    </font>
    <font>
      <i val="true"/>
      <sz val="10"/>
      <name val="MS Sans Serif"/>
      <family val="2"/>
      <charset val="1"/>
    </font>
    <font>
      <sz val="8.5"/>
      <name val="MS Sans Serif"/>
      <family val="2"/>
      <charset val="1"/>
    </font>
    <font>
      <b val="true"/>
      <sz val="12"/>
      <name val="MS Sans Serif"/>
      <family val="2"/>
      <charset val="1"/>
    </font>
    <font>
      <b val="true"/>
      <i val="true"/>
      <sz val="12"/>
      <name val="MS Sans Serif"/>
      <family val="2"/>
      <charset val="1"/>
    </font>
  </fonts>
  <fills count="17">
    <fill>
      <patternFill patternType="none"/>
    </fill>
    <fill>
      <patternFill patternType="gray125"/>
    </fill>
    <fill>
      <patternFill patternType="solid">
        <fgColor rgb="FFC4BD97"/>
        <bgColor rgb="FFBFBFBF"/>
      </patternFill>
    </fill>
    <fill>
      <patternFill patternType="solid">
        <fgColor rgb="FFFFFFFF"/>
        <bgColor rgb="FFEEECE1"/>
      </patternFill>
    </fill>
    <fill>
      <patternFill patternType="solid">
        <fgColor rgb="FFFFFF99"/>
        <bgColor rgb="FFEEECE1"/>
      </patternFill>
    </fill>
    <fill>
      <patternFill patternType="solid">
        <fgColor rgb="FFDDD9C3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C4BD97"/>
      </patternFill>
    </fill>
    <fill>
      <patternFill patternType="solid">
        <fgColor rgb="FFEEECE1"/>
        <bgColor rgb="FFE0E0E0"/>
      </patternFill>
    </fill>
    <fill>
      <patternFill patternType="solid">
        <fgColor rgb="FFD9D9D9"/>
        <bgColor rgb="FFE0E0E0"/>
      </patternFill>
    </fill>
    <fill>
      <patternFill patternType="solid">
        <fgColor rgb="FF948A54"/>
        <bgColor rgb="FF808000"/>
      </patternFill>
    </fill>
    <fill>
      <patternFill patternType="solid">
        <fgColor rgb="FFC0C0C0"/>
        <bgColor rgb="FFBFBFBF"/>
      </patternFill>
    </fill>
    <fill>
      <patternFill patternType="solid">
        <fgColor rgb="FFCCFFFF"/>
        <bgColor rgb="FFCCFFCC"/>
      </patternFill>
    </fill>
    <fill>
      <patternFill patternType="solid">
        <fgColor rgb="FFCCFFCC"/>
        <bgColor rgb="FFCCFFFF"/>
      </patternFill>
    </fill>
    <fill>
      <patternFill patternType="solid">
        <fgColor rgb="FFBFBFBF"/>
        <bgColor rgb="FFC0C0C0"/>
      </patternFill>
    </fill>
    <fill>
      <patternFill patternType="solid">
        <fgColor rgb="FFFF0000"/>
        <bgColor rgb="FF993300"/>
      </patternFill>
    </fill>
    <fill>
      <patternFill patternType="solid">
        <fgColor rgb="FFE0E0E0"/>
        <bgColor rgb="FFD9D9D9"/>
      </patternFill>
    </fill>
  </fills>
  <borders count="48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ck"/>
      <right style="medium"/>
      <top style="thick"/>
      <bottom style="medium"/>
      <diagonal/>
    </border>
    <border diagonalUp="false" diagonalDown="false">
      <left style="medium"/>
      <right style="medium"/>
      <top style="thick"/>
      <bottom style="medium"/>
      <diagonal/>
    </border>
    <border diagonalUp="false" diagonalDown="false">
      <left style="medium"/>
      <right/>
      <top style="thick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ck"/>
      <right style="medium"/>
      <top style="medium"/>
      <bottom style="medium"/>
      <diagonal/>
    </border>
    <border diagonalUp="false" diagonalDown="false">
      <left style="medium"/>
      <right/>
      <top style="thick"/>
      <bottom/>
      <diagonal/>
    </border>
    <border diagonalUp="false" diagonalDown="false">
      <left style="thick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ck"/>
      <right style="medium"/>
      <top style="medium"/>
      <bottom style="thick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ck"/>
      <right style="medium"/>
      <top style="thick"/>
      <bottom style="thick"/>
      <diagonal/>
    </border>
    <border diagonalUp="false" diagonalDown="false">
      <left style="medium"/>
      <right style="medium"/>
      <top style="thick"/>
      <bottom style="thick"/>
      <diagonal/>
    </border>
    <border diagonalUp="false" diagonalDown="false">
      <left style="medium"/>
      <right/>
      <top style="thick"/>
      <bottom style="thick"/>
      <diagonal/>
    </border>
    <border diagonalUp="false" diagonalDown="false">
      <left/>
      <right style="thick"/>
      <top style="thick"/>
      <bottom style="thick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 style="dotted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/>
      <right style="thin"/>
      <top/>
      <bottom style="dotted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/>
      <right/>
      <top style="medium"/>
      <bottom style="medium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7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7" fillId="0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7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7" fillId="0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4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4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4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5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0" fillId="5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0" fillId="5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5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11" fillId="5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0" fillId="5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0" fillId="5" borderId="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5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5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0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0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5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1" fillId="5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1" fillId="5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6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5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5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5" borderId="1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5" borderId="1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9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1" fillId="2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2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2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10" fillId="2" borderId="1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9" fontId="10" fillId="2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11" fillId="2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4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1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5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5" fillId="7" borderId="10" xfId="15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9" fontId="15" fillId="0" borderId="1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9" fontId="15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6" fillId="2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11" fillId="2" borderId="1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8" fontId="16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11" fillId="0" borderId="1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9" fontId="11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5" fillId="0" borderId="10" xfId="15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17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5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1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7" fontId="11" fillId="7" borderId="10" xfId="15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0" fillId="7" borderId="1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5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0" fillId="0" borderId="0" xfId="15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7" fontId="11" fillId="0" borderId="0" xfId="15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7" fontId="10" fillId="0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11" fillId="7" borderId="1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10" fillId="0" borderId="0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1" fillId="7" borderId="10" xfId="15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9" fontId="15" fillId="0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10" fillId="7" borderId="10" xfId="15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7" fontId="9" fillId="7" borderId="10" xfId="15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7" fontId="9" fillId="7" borderId="1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7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7" fillId="0" borderId="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7" fillId="0" borderId="1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7" fillId="0" borderId="1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8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0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1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0" fillId="0" borderId="1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0" fillId="0" borderId="1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20" fillId="0" borderId="1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2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1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20" fillId="0" borderId="2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2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0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20" fillId="0" borderId="2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0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0" fillId="0" borderId="2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2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1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6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6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8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8" borderId="2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0" fillId="8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0" fillId="8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8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8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4" fillId="8" borderId="2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3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4" fillId="9" borderId="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0" fillId="9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3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4" fillId="3" borderId="2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24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3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0" borderId="1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4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4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1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11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12" borderId="2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12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12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12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12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13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7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7" fillId="0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9" fillId="6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7" fillId="0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7" fillId="0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13" borderId="3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9" fillId="6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13" borderId="3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9" fillId="6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1" borderId="3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6" fontId="7" fillId="11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11" borderId="4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4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3" fontId="8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14" borderId="8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4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4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6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6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6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5" fontId="9" fillId="6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15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10" fillId="15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6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10" fillId="6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0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3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5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35" fillId="0" borderId="0" xfId="15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3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5" fillId="0" borderId="1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5" fillId="0" borderId="1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35" fillId="0" borderId="10" xfId="15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7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6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6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9" fillId="6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35" fillId="0" borderId="1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35" fillId="0" borderId="1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0" fillId="0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5" fillId="0" borderId="10" xfId="15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7" fontId="35" fillId="0" borderId="1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5" fillId="0" borderId="1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20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20" fillId="0" borderId="0" xfId="15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20" fillId="15" borderId="1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20" fillId="15" borderId="10" xfId="15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7" fontId="20" fillId="6" borderId="1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20" fillId="6" borderId="10" xfId="15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75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36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37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36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38" fillId="0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38" fillId="0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39" fillId="0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38" fillId="0" borderId="2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8" fontId="40" fillId="0" borderId="2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8" fillId="0" borderId="1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38" fillId="0" borderId="1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1" fillId="0" borderId="1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2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3" fillId="0" borderId="25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9" fontId="38" fillId="0" borderId="4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0" fillId="0" borderId="2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4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77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7" fontId="4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8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79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9" fontId="0" fillId="0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9" fontId="40" fillId="0" borderId="2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1" fillId="0" borderId="11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1" fillId="0" borderId="2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4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6" fillId="0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9" fontId="0" fillId="0" borderId="4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3" fillId="0" borderId="2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3" fillId="0" borderId="42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77" fontId="44" fillId="0" borderId="26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3" fillId="0" borderId="25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43" fillId="0" borderId="26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3" fillId="0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9" fontId="0" fillId="0" borderId="9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3" fillId="0" borderId="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4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3" fillId="0" borderId="9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3" fillId="0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43" fillId="0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8" fontId="4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7" fillId="0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8" fontId="44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8" fontId="40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8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8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25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80" fontId="37" fillId="0" borderId="3" xfId="15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37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48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40" fillId="0" borderId="2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48" fillId="0" borderId="2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38" fillId="0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7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4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80" fontId="37" fillId="0" borderId="44" xfId="15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37" fillId="0" borderId="4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40" fillId="0" borderId="4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37" fillId="0" borderId="2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37" fillId="0" borderId="4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40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2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40" fillId="0" borderId="2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9" fillId="0" borderId="2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9" fillId="0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4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48" fillId="0" borderId="4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38" fillId="0" borderId="4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38" fillId="0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7" fillId="0" borderId="4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38" fillId="0" borderId="3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0" fillId="16" borderId="2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9" fontId="0" fillId="16" borderId="10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9" fontId="0" fillId="16" borderId="1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2" fillId="0" borderId="5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2" fillId="0" borderId="6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38" fillId="0" borderId="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9" fontId="38" fillId="0" borderId="1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9" fontId="38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2" fillId="0" borderId="1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38" fillId="0" borderId="5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38" fillId="0" borderId="6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38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38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9" fontId="38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9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9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7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48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11" fillId="5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6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14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0,0&#13;&#10;NA&#13;&#10; 2" xfId="20" builtinId="53" customBuiltin="true"/>
    <cellStyle name="Estilo 1" xfId="21" builtinId="53" customBuiltin="true"/>
    <cellStyle name="Normal 2" xfId="22" builtinId="53" customBuiltin="true"/>
    <cellStyle name="Normal 2 2" xfId="23" builtinId="53" customBuiltin="true"/>
    <cellStyle name="Normal 3" xfId="24" builtinId="53" customBuiltin="true"/>
    <cellStyle name="Porcentagem 2" xfId="25" builtinId="53" customBuiltin="true"/>
    <cellStyle name="Separador de milhares 3" xfId="26" builtinId="53" customBuiltin="true"/>
    <cellStyle name="Vírgula 2" xfId="27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948A54"/>
      <rgbColor rgb="FF9999FF"/>
      <rgbColor rgb="FF993366"/>
      <rgbColor rgb="FFEEECE1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0E0E0"/>
      <rgbColor rgb="FFCCFFCC"/>
      <rgbColor rgb="FFFFFF99"/>
      <rgbColor rgb="FFBFBFBF"/>
      <rgbColor rgb="FFFF99CC"/>
      <rgbColor rgb="FFCC99FF"/>
      <rgbColor rgb="FFDDD9C3"/>
      <rgbColor rgb="FF3366FF"/>
      <rgbColor rgb="FF33CCCC"/>
      <rgbColor rgb="FF92D050"/>
      <rgbColor rgb="FFFFCC00"/>
      <rgbColor rgb="FFFF9900"/>
      <rgbColor rgb="FFFF6600"/>
      <rgbColor rgb="FF666699"/>
      <rgbColor rgb="FFC4BD9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wmf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wmf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4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152280</xdr:colOff>
      <xdr:row>0</xdr:row>
      <xdr:rowOff>0</xdr:rowOff>
    </xdr:from>
    <xdr:to>
      <xdr:col>1</xdr:col>
      <xdr:colOff>1076400</xdr:colOff>
      <xdr:row>0</xdr:row>
      <xdr:rowOff>-11796120</xdr:rowOff>
    </xdr:to>
    <xdr:pic>
      <xdr:nvPicPr>
        <xdr:cNvPr id="0" name="Picture 1025" descr=""/>
        <xdr:cNvPicPr/>
      </xdr:nvPicPr>
      <xdr:blipFill>
        <a:blip r:embed="rId1"/>
        <a:stretch/>
      </xdr:blipFill>
      <xdr:spPr>
        <a:xfrm>
          <a:off x="1008720" y="0"/>
          <a:ext cx="924120" cy="3600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447840</xdr:colOff>
      <xdr:row>0</xdr:row>
      <xdr:rowOff>9360</xdr:rowOff>
    </xdr:from>
    <xdr:to>
      <xdr:col>1</xdr:col>
      <xdr:colOff>1219320</xdr:colOff>
      <xdr:row>4</xdr:row>
      <xdr:rowOff>75960</xdr:rowOff>
    </xdr:to>
    <xdr:pic>
      <xdr:nvPicPr>
        <xdr:cNvPr id="1" name="Picture 2" descr=""/>
        <xdr:cNvPicPr/>
      </xdr:nvPicPr>
      <xdr:blipFill>
        <a:blip r:embed="rId1"/>
        <a:stretch/>
      </xdr:blipFill>
      <xdr:spPr>
        <a:xfrm>
          <a:off x="759960" y="9360"/>
          <a:ext cx="771480" cy="952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152280</xdr:colOff>
      <xdr:row>19</xdr:row>
      <xdr:rowOff>19080</xdr:rowOff>
    </xdr:from>
    <xdr:to>
      <xdr:col>3</xdr:col>
      <xdr:colOff>104400</xdr:colOff>
      <xdr:row>21</xdr:row>
      <xdr:rowOff>9360</xdr:rowOff>
    </xdr:to>
    <xdr:pic>
      <xdr:nvPicPr>
        <xdr:cNvPr id="2" name="Picture 10" descr=""/>
        <xdr:cNvPicPr/>
      </xdr:nvPicPr>
      <xdr:blipFill>
        <a:blip r:embed="rId1"/>
        <a:stretch/>
      </xdr:blipFill>
      <xdr:spPr>
        <a:xfrm>
          <a:off x="152280" y="4638600"/>
          <a:ext cx="3388680" cy="31392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0</xdr:col>
      <xdr:colOff>85680</xdr:colOff>
      <xdr:row>22</xdr:row>
      <xdr:rowOff>9360</xdr:rowOff>
    </xdr:from>
    <xdr:to>
      <xdr:col>3</xdr:col>
      <xdr:colOff>94680</xdr:colOff>
      <xdr:row>29</xdr:row>
      <xdr:rowOff>85320</xdr:rowOff>
    </xdr:to>
    <xdr:sp>
      <xdr:nvSpPr>
        <xdr:cNvPr id="3" name="CustomShape 1"/>
        <xdr:cNvSpPr/>
      </xdr:nvSpPr>
      <xdr:spPr>
        <a:xfrm>
          <a:off x="85680" y="5114520"/>
          <a:ext cx="3445560" cy="12096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1000" spc="-1" strike="noStrike">
              <a:solidFill>
                <a:srgbClr val="000000"/>
              </a:solidFill>
              <a:latin typeface="Calibri"/>
            </a:rPr>
            <a:t>Onde:</a:t>
          </a:r>
          <a:endParaRPr b="0" lang="pt-B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000" spc="-1" strike="noStrike">
              <a:solidFill>
                <a:srgbClr val="000000"/>
              </a:solidFill>
              <a:latin typeface="Calibri"/>
            </a:rPr>
            <a:t>AC: taxa de administração central;</a:t>
          </a:r>
          <a:endParaRPr b="0" lang="pt-B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000" spc="-1" strike="noStrike">
              <a:solidFill>
                <a:srgbClr val="000000"/>
              </a:solidFill>
              <a:latin typeface="Calibri"/>
            </a:rPr>
            <a:t>S: taxa de seguros;</a:t>
          </a:r>
          <a:endParaRPr b="0" lang="pt-B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000" spc="-1" strike="noStrike">
              <a:solidFill>
                <a:srgbClr val="000000"/>
              </a:solidFill>
              <a:latin typeface="Calibri"/>
            </a:rPr>
            <a:t>R: taxa de riscos;</a:t>
          </a:r>
          <a:endParaRPr b="0" lang="pt-B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000" spc="-1" strike="noStrike">
              <a:solidFill>
                <a:srgbClr val="000000"/>
              </a:solidFill>
              <a:latin typeface="Calibri"/>
            </a:rPr>
            <a:t>G: taxa de garantias;</a:t>
          </a:r>
          <a:endParaRPr b="0" lang="pt-B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000" spc="-1" strike="noStrike">
              <a:solidFill>
                <a:srgbClr val="000000"/>
              </a:solidFill>
              <a:latin typeface="Calibri"/>
            </a:rPr>
            <a:t>DF: taxa de despesas financeiras;</a:t>
          </a:r>
          <a:endParaRPr b="0" lang="pt-B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000" spc="-1" strike="noStrike">
              <a:solidFill>
                <a:srgbClr val="000000"/>
              </a:solidFill>
              <a:latin typeface="Calibri"/>
            </a:rPr>
            <a:t>L: taxa de lucro/remuneração;</a:t>
          </a:r>
          <a:endParaRPr b="0" lang="pt-B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000" spc="-1" strike="noStrike">
              <a:solidFill>
                <a:srgbClr val="000000"/>
              </a:solidFill>
              <a:latin typeface="Calibri"/>
            </a:rPr>
            <a:t>I: taxa de incidência de impostos (PIS, COFINS, ISS).</a:t>
          </a:r>
          <a:endParaRPr b="0" lang="pt-B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pt-BR" sz="1000" spc="-1" strike="noStrike">
            <a:latin typeface="Times New Roman"/>
          </a:endParaRPr>
        </a:p>
      </xdr:txBody>
    </xdr:sp>
    <xdr:clientData/>
  </xdr:twoCellAnchor>
  <xdr:twoCellAnchor editAs="twoCell">
    <xdr:from>
      <xdr:col>3</xdr:col>
      <xdr:colOff>257040</xdr:colOff>
      <xdr:row>20</xdr:row>
      <xdr:rowOff>57240</xdr:rowOff>
    </xdr:from>
    <xdr:to>
      <xdr:col>5</xdr:col>
      <xdr:colOff>647280</xdr:colOff>
      <xdr:row>29</xdr:row>
      <xdr:rowOff>95040</xdr:rowOff>
    </xdr:to>
    <xdr:sp>
      <xdr:nvSpPr>
        <xdr:cNvPr id="4" name="CustomShape 1"/>
        <xdr:cNvSpPr/>
      </xdr:nvSpPr>
      <xdr:spPr>
        <a:xfrm>
          <a:off x="3693600" y="4838760"/>
          <a:ext cx="2305440" cy="14950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800" spc="-1" strike="noStrike">
              <a:solidFill>
                <a:srgbClr val="ff0000"/>
              </a:solidFill>
              <a:latin typeface="Calibri"/>
            </a:rPr>
            <a:t>(*) - Foi publicada, em 19/07/2013, a Lei nr. 12.844/2013, alterando os setores a serem beneficiados com o regime de desoneração da folha de pagamento.  Para empresas do setor de Construção de Rodovias e Ferrovias Civil deverão ser acrescentados 2 % no item "Tributos". A desoneração recai sobre a empresa, e não sobre o tipo de obra, portanto deve-se considerar qual a classificação da empresa conforme seu contrato social e atividade de maior renda.</a:t>
          </a:r>
          <a:endParaRPr b="0" lang="pt-BR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647640</xdr:colOff>
      <xdr:row>0</xdr:row>
      <xdr:rowOff>9360</xdr:rowOff>
    </xdr:from>
    <xdr:to>
      <xdr:col>0</xdr:col>
      <xdr:colOff>1381320</xdr:colOff>
      <xdr:row>4</xdr:row>
      <xdr:rowOff>142560</xdr:rowOff>
    </xdr:to>
    <xdr:pic>
      <xdr:nvPicPr>
        <xdr:cNvPr id="5" name="Picture 1" descr=""/>
        <xdr:cNvPicPr/>
      </xdr:nvPicPr>
      <xdr:blipFill>
        <a:blip r:embed="rId2"/>
        <a:stretch/>
      </xdr:blipFill>
      <xdr:spPr>
        <a:xfrm>
          <a:off x="647640" y="9360"/>
          <a:ext cx="733680" cy="952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>
      <xdr:nvSpPr>
        <xdr:cNvPr id="6" name="Freeform 1"/>
        <xdr:cNvSpPr/>
      </xdr:nvSpPr>
      <xdr:spPr>
        <a:xfrm>
          <a:off x="7194240" y="457200"/>
          <a:ext cx="360" cy="360"/>
        </a:xfrm>
        <a:custGeom>
          <a:avLst/>
          <a:gdLst/>
          <a:ahLst/>
          <a:rect l="0" t="0" r="r" b="b"/>
          <a:pathLst>
            <a:path w="1" h="1">
              <a:moveTo>
                <a:pt x="0" y="0"/>
              </a:moveTo>
              <a:lnTo>
                <a:pt x="0" y="0"/>
              </a:lnTo>
            </a:path>
          </a:pathLst>
        </a:custGeom>
        <a:noFill/>
        <a:ln w="9360">
          <a:solidFill>
            <a:srgbClr val="000000"/>
          </a:solidFill>
          <a:round/>
        </a:ln>
      </xdr:spPr>
    </xdr:sp>
    <xdr:clientData/>
  </xdr:twoCellAnchor>
  <xdr:twoCellAnchor editAs="twoCell"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>
      <xdr:nvSpPr>
        <xdr:cNvPr id="7" name="Freeform 1"/>
        <xdr:cNvSpPr/>
      </xdr:nvSpPr>
      <xdr:spPr>
        <a:xfrm>
          <a:off x="7194240" y="457200"/>
          <a:ext cx="360" cy="360"/>
        </a:xfrm>
        <a:custGeom>
          <a:avLst/>
          <a:gdLst/>
          <a:ahLst/>
          <a:rect l="0" t="0" r="r" b="b"/>
          <a:pathLst>
            <a:path w="1" h="1">
              <a:moveTo>
                <a:pt x="0" y="0"/>
              </a:moveTo>
              <a:lnTo>
                <a:pt x="0" y="0"/>
              </a:lnTo>
            </a:path>
          </a:pathLst>
        </a:custGeom>
        <a:noFill/>
        <a:ln w="9360">
          <a:solidFill>
            <a:srgbClr val="000000"/>
          </a:solidFill>
          <a:round/>
        </a:ln>
      </xdr:spPr>
    </xdr:sp>
    <xdr:clientData/>
  </xdr:twoCellAnchor>
  <xdr:twoCellAnchor editAs="twoCell">
    <xdr:from>
      <xdr:col>12</xdr:col>
      <xdr:colOff>0</xdr:colOff>
      <xdr:row>26</xdr:row>
      <xdr:rowOff>0</xdr:rowOff>
    </xdr:from>
    <xdr:to>
      <xdr:col>12</xdr:col>
      <xdr:colOff>0</xdr:colOff>
      <xdr:row>26</xdr:row>
      <xdr:rowOff>0</xdr:rowOff>
    </xdr:to>
    <xdr:sp>
      <xdr:nvSpPr>
        <xdr:cNvPr id="8" name="Freeform 1"/>
        <xdr:cNvSpPr/>
      </xdr:nvSpPr>
      <xdr:spPr>
        <a:xfrm>
          <a:off x="9290520" y="4886280"/>
          <a:ext cx="360" cy="360"/>
        </a:xfrm>
        <a:custGeom>
          <a:avLst/>
          <a:gdLst/>
          <a:ahLst/>
          <a:rect l="0" t="0" r="r" b="b"/>
          <a:pathLst>
            <a:path w="1" h="1">
              <a:moveTo>
                <a:pt x="0" y="0"/>
              </a:moveTo>
              <a:lnTo>
                <a:pt x="0" y="0"/>
              </a:lnTo>
            </a:path>
          </a:pathLst>
        </a:custGeom>
        <a:noFill/>
        <a:ln w="9360">
          <a:solidFill>
            <a:srgbClr val="000000"/>
          </a:solidFill>
          <a:round/>
        </a:ln>
      </xdr:spPr>
    </xdr:sp>
    <xdr:clientData/>
  </xdr:twoCellAnchor>
  <xdr:twoCellAnchor editAs="twoCell">
    <xdr:from>
      <xdr:col>9</xdr:col>
      <xdr:colOff>0</xdr:colOff>
      <xdr:row>26</xdr:row>
      <xdr:rowOff>0</xdr:rowOff>
    </xdr:from>
    <xdr:to>
      <xdr:col>9</xdr:col>
      <xdr:colOff>0</xdr:colOff>
      <xdr:row>26</xdr:row>
      <xdr:rowOff>0</xdr:rowOff>
    </xdr:to>
    <xdr:sp>
      <xdr:nvSpPr>
        <xdr:cNvPr id="9" name="Freeform 1"/>
        <xdr:cNvSpPr/>
      </xdr:nvSpPr>
      <xdr:spPr>
        <a:xfrm>
          <a:off x="7194240" y="4886280"/>
          <a:ext cx="360" cy="360"/>
        </a:xfrm>
        <a:custGeom>
          <a:avLst/>
          <a:gdLst/>
          <a:ahLst/>
          <a:rect l="0" t="0" r="r" b="b"/>
          <a:pathLst>
            <a:path w="1" h="1">
              <a:moveTo>
                <a:pt x="0" y="0"/>
              </a:moveTo>
              <a:lnTo>
                <a:pt x="0" y="0"/>
              </a:lnTo>
            </a:path>
          </a:pathLst>
        </a:custGeom>
        <a:noFill/>
        <a:ln w="9360">
          <a:solidFill>
            <a:srgbClr val="000000"/>
          </a:solidFill>
          <a:round/>
        </a:ln>
      </xdr:spPr>
    </xdr:sp>
    <xdr:clientData/>
  </xdr:twoCellAnchor>
  <xdr:twoCellAnchor editAs="twoCell">
    <xdr:from>
      <xdr:col>9</xdr:col>
      <xdr:colOff>0</xdr:colOff>
      <xdr:row>26</xdr:row>
      <xdr:rowOff>0</xdr:rowOff>
    </xdr:from>
    <xdr:to>
      <xdr:col>9</xdr:col>
      <xdr:colOff>0</xdr:colOff>
      <xdr:row>26</xdr:row>
      <xdr:rowOff>0</xdr:rowOff>
    </xdr:to>
    <xdr:sp>
      <xdr:nvSpPr>
        <xdr:cNvPr id="10" name="Freeform 1"/>
        <xdr:cNvSpPr/>
      </xdr:nvSpPr>
      <xdr:spPr>
        <a:xfrm>
          <a:off x="7194240" y="4886280"/>
          <a:ext cx="360" cy="360"/>
        </a:xfrm>
        <a:custGeom>
          <a:avLst/>
          <a:gdLst/>
          <a:ahLst/>
          <a:rect l="0" t="0" r="r" b="b"/>
          <a:pathLst>
            <a:path w="1" h="1">
              <a:moveTo>
                <a:pt x="0" y="0"/>
              </a:moveTo>
              <a:lnTo>
                <a:pt x="0" y="0"/>
              </a:lnTo>
            </a:path>
          </a:pathLst>
        </a:custGeom>
        <a:noFill/>
        <a:ln w="9360">
          <a:solidFill>
            <a:srgbClr val="000000"/>
          </a:solidFill>
          <a:round/>
        </a:ln>
      </xdr:spPr>
    </xdr:sp>
    <xdr:clientData/>
  </xdr:twoCellAnchor>
  <xdr:twoCellAnchor editAs="twoCell">
    <xdr:from>
      <xdr:col>12</xdr:col>
      <xdr:colOff>0</xdr:colOff>
      <xdr:row>26</xdr:row>
      <xdr:rowOff>0</xdr:rowOff>
    </xdr:from>
    <xdr:to>
      <xdr:col>12</xdr:col>
      <xdr:colOff>0</xdr:colOff>
      <xdr:row>26</xdr:row>
      <xdr:rowOff>0</xdr:rowOff>
    </xdr:to>
    <xdr:sp>
      <xdr:nvSpPr>
        <xdr:cNvPr id="11" name="Freeform 1"/>
        <xdr:cNvSpPr/>
      </xdr:nvSpPr>
      <xdr:spPr>
        <a:xfrm>
          <a:off x="9290520" y="4886280"/>
          <a:ext cx="360" cy="360"/>
        </a:xfrm>
        <a:custGeom>
          <a:avLst/>
          <a:gdLst/>
          <a:ahLst/>
          <a:rect l="0" t="0" r="r" b="b"/>
          <a:pathLst>
            <a:path w="1" h="1">
              <a:moveTo>
                <a:pt x="0" y="0"/>
              </a:moveTo>
              <a:lnTo>
                <a:pt x="0" y="0"/>
              </a:lnTo>
            </a:path>
          </a:pathLst>
        </a:custGeom>
        <a:noFill/>
        <a:ln w="9360">
          <a:solidFill>
            <a:srgbClr val="000000"/>
          </a:solidFill>
          <a:round/>
        </a:ln>
      </xdr:spPr>
    </xdr:sp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Y71"/>
  <sheetViews>
    <sheetView showFormulas="false" showGridLines="false" showRowColHeaders="true" showZeros="false" rightToLeft="false" tabSelected="false" showOutlineSymbols="true" defaultGridColor="true" view="normal" topLeftCell="A48" colorId="64" zoomScale="100" zoomScaleNormal="100" zoomScalePageLayoutView="100" workbookViewId="0">
      <selection pane="topLeft" activeCell="G10" activeCellId="0" sqref="G10"/>
    </sheetView>
  </sheetViews>
  <sheetFormatPr defaultRowHeight="14.25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1" width="9"/>
    <col collapsed="false" customWidth="true" hidden="false" outlineLevel="0" max="3" min="3" style="1" width="11.29"/>
    <col collapsed="false" customWidth="true" hidden="false" outlineLevel="0" max="4" min="4" style="2" width="37.57"/>
    <col collapsed="false" customWidth="true" hidden="false" outlineLevel="0" max="5" min="5" style="3" width="5.7"/>
    <col collapsed="false" customWidth="true" hidden="false" outlineLevel="0" max="6" min="6" style="4" width="10.85"/>
    <col collapsed="false" customWidth="true" hidden="false" outlineLevel="0" max="7" min="7" style="5" width="9.71"/>
    <col collapsed="false" customWidth="true" hidden="false" outlineLevel="0" max="8" min="8" style="5" width="10.85"/>
    <col collapsed="false" customWidth="true" hidden="false" outlineLevel="0" max="9" min="9" style="6" width="14.57"/>
    <col collapsed="false" customWidth="true" hidden="false" outlineLevel="0" max="10" min="10" style="5" width="14.57"/>
    <col collapsed="false" customWidth="true" hidden="false" outlineLevel="0" max="11" min="11" style="5" width="10.42"/>
    <col collapsed="false" customWidth="true" hidden="false" outlineLevel="0" max="13" min="12" style="5" width="11.42"/>
    <col collapsed="false" customWidth="false" hidden="false" outlineLevel="0" max="14" min="14" style="5" width="11.57"/>
    <col collapsed="false" customWidth="true" hidden="false" outlineLevel="0" max="17" min="15" style="5" width="11.14"/>
    <col collapsed="false" customWidth="false" hidden="false" outlineLevel="0" max="24" min="18" style="5" width="11.57"/>
    <col collapsed="false" customWidth="true" hidden="false" outlineLevel="0" max="25" min="25" style="5" width="10.42"/>
    <col collapsed="false" customWidth="true" hidden="false" outlineLevel="0" max="26" min="26" style="7" width="12.71"/>
    <col collapsed="false" customWidth="true" hidden="false" outlineLevel="0" max="1025" min="27" style="7" width="9.14"/>
  </cols>
  <sheetData>
    <row r="1" customFormat="false" ht="15.75" hidden="false" customHeight="false" outlineLevel="0" collapsed="false">
      <c r="A1" s="8" t="s">
        <v>0</v>
      </c>
      <c r="B1" s="9"/>
      <c r="C1" s="9"/>
      <c r="D1" s="10" t="s">
        <v>1</v>
      </c>
      <c r="E1" s="9"/>
      <c r="F1" s="9"/>
      <c r="G1" s="9"/>
      <c r="H1" s="9"/>
      <c r="I1" s="9"/>
    </row>
    <row r="2" customFormat="false" ht="6.75" hidden="false" customHeight="true" outlineLevel="0" collapsed="false">
      <c r="A2" s="11"/>
      <c r="B2" s="11"/>
      <c r="C2" s="11"/>
      <c r="D2" s="11"/>
      <c r="E2" s="11"/>
      <c r="F2" s="12"/>
      <c r="G2" s="11"/>
      <c r="H2" s="11"/>
      <c r="I2" s="13"/>
    </row>
    <row r="3" customFormat="false" ht="18.75" hidden="false" customHeight="true" outlineLevel="0" collapsed="false">
      <c r="A3" s="14" t="s">
        <v>2</v>
      </c>
      <c r="B3" s="14"/>
      <c r="C3" s="14"/>
      <c r="D3" s="14"/>
      <c r="E3" s="14"/>
      <c r="F3" s="14"/>
      <c r="G3" s="14"/>
      <c r="H3" s="14"/>
      <c r="I3" s="14"/>
    </row>
    <row r="4" customFormat="false" ht="18.75" hidden="false" customHeight="true" outlineLevel="0" collapsed="false">
      <c r="A4" s="15" t="s">
        <v>3</v>
      </c>
      <c r="B4" s="15"/>
      <c r="C4" s="15"/>
      <c r="D4" s="15"/>
      <c r="E4" s="15"/>
      <c r="F4" s="15"/>
      <c r="G4" s="15"/>
      <c r="H4" s="15"/>
      <c r="I4" s="15"/>
    </row>
    <row r="5" customFormat="false" ht="17.25" hidden="false" customHeight="true" outlineLevel="0" collapsed="false">
      <c r="A5" s="16" t="s">
        <v>4</v>
      </c>
      <c r="B5" s="17"/>
      <c r="C5" s="17"/>
      <c r="D5" s="17"/>
      <c r="E5" s="17"/>
      <c r="F5" s="17"/>
      <c r="G5" s="17"/>
      <c r="H5" s="17"/>
      <c r="I5" s="18"/>
    </row>
    <row r="6" customFormat="false" ht="17.25" hidden="false" customHeight="true" outlineLevel="0" collapsed="false">
      <c r="A6" s="19" t="s">
        <v>5</v>
      </c>
      <c r="B6" s="20"/>
      <c r="C6" s="21"/>
      <c r="D6" s="21"/>
      <c r="E6" s="22"/>
      <c r="F6" s="23"/>
      <c r="G6" s="24" t="s">
        <v>6</v>
      </c>
      <c r="H6" s="25"/>
      <c r="I6" s="26" t="n">
        <f aca="false">'Talela das ruas'!E187+'Talela das ruas'!I187</f>
        <v>160733.49</v>
      </c>
    </row>
    <row r="7" customFormat="false" ht="17.25" hidden="false" customHeight="true" outlineLevel="0" collapsed="false">
      <c r="A7" s="27"/>
      <c r="B7" s="28"/>
      <c r="C7" s="29"/>
      <c r="D7" s="30"/>
      <c r="E7" s="31"/>
      <c r="F7" s="31"/>
      <c r="G7" s="32" t="s">
        <v>7</v>
      </c>
      <c r="H7" s="31"/>
      <c r="I7" s="33" t="s">
        <v>8</v>
      </c>
    </row>
    <row r="8" s="7" customFormat="true" ht="13.5" hidden="false" customHeight="true" outlineLevel="0" collapsed="false">
      <c r="A8" s="34"/>
      <c r="B8" s="34"/>
      <c r="C8" s="34"/>
      <c r="D8" s="34"/>
      <c r="E8" s="34"/>
      <c r="F8" s="34"/>
      <c r="G8" s="34"/>
      <c r="H8" s="34"/>
      <c r="I8" s="34"/>
    </row>
    <row r="9" s="7" customFormat="true" ht="16.5" hidden="false" customHeight="true" outlineLevel="0" collapsed="false">
      <c r="A9" s="35" t="s">
        <v>9</v>
      </c>
      <c r="B9" s="35"/>
      <c r="C9" s="35"/>
      <c r="D9" s="35"/>
      <c r="E9" s="35"/>
      <c r="F9" s="35"/>
      <c r="G9" s="35"/>
      <c r="H9" s="35"/>
      <c r="I9" s="35"/>
    </row>
    <row r="10" s="44" customFormat="true" ht="39" hidden="false" customHeight="true" outlineLevel="0" collapsed="false">
      <c r="A10" s="36" t="s">
        <v>10</v>
      </c>
      <c r="B10" s="37" t="s">
        <v>11</v>
      </c>
      <c r="C10" s="37" t="s">
        <v>12</v>
      </c>
      <c r="D10" s="37" t="s">
        <v>13</v>
      </c>
      <c r="E10" s="38" t="s">
        <v>14</v>
      </c>
      <c r="F10" s="39" t="s">
        <v>15</v>
      </c>
      <c r="G10" s="40" t="s">
        <v>16</v>
      </c>
      <c r="H10" s="40" t="s">
        <v>17</v>
      </c>
      <c r="I10" s="40" t="s">
        <v>18</v>
      </c>
      <c r="J10" s="41"/>
      <c r="K10" s="41"/>
      <c r="L10" s="42"/>
      <c r="M10" s="43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</row>
    <row r="11" s="44" customFormat="true" ht="15.75" hidden="false" customHeight="true" outlineLevel="0" collapsed="false">
      <c r="A11" s="45" t="s">
        <v>19</v>
      </c>
      <c r="B11" s="45"/>
      <c r="C11" s="45"/>
      <c r="D11" s="46" t="s">
        <v>20</v>
      </c>
      <c r="E11" s="47"/>
      <c r="F11" s="48"/>
      <c r="G11" s="49"/>
      <c r="H11" s="49"/>
      <c r="I11" s="50" t="n">
        <f aca="false">I12</f>
        <v>2702.64</v>
      </c>
      <c r="J11" s="41"/>
      <c r="K11" s="41"/>
      <c r="L11" s="42"/>
      <c r="M11" s="43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</row>
    <row r="12" s="44" customFormat="true" ht="29.25" hidden="false" customHeight="true" outlineLevel="0" collapsed="false">
      <c r="A12" s="51" t="s">
        <v>21</v>
      </c>
      <c r="B12" s="52" t="s">
        <v>22</v>
      </c>
      <c r="C12" s="51" t="s">
        <v>23</v>
      </c>
      <c r="D12" s="53" t="s">
        <v>24</v>
      </c>
      <c r="E12" s="54" t="s">
        <v>25</v>
      </c>
      <c r="F12" s="55" t="n">
        <v>6</v>
      </c>
      <c r="G12" s="56" t="n">
        <v>373.07</v>
      </c>
      <c r="H12" s="56" t="n">
        <f aca="false">ROUND(G12*1.2074,2)</f>
        <v>450.44</v>
      </c>
      <c r="I12" s="57" t="n">
        <f aca="false">F12*H12</f>
        <v>2702.64</v>
      </c>
      <c r="J12" s="41"/>
      <c r="K12" s="41"/>
      <c r="L12" s="42"/>
      <c r="M12" s="43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</row>
    <row r="13" s="44" customFormat="true" ht="17.25" hidden="false" customHeight="true" outlineLevel="0" collapsed="false">
      <c r="A13" s="58" t="s">
        <v>26</v>
      </c>
      <c r="B13" s="58"/>
      <c r="C13" s="58"/>
      <c r="D13" s="46" t="s">
        <v>27</v>
      </c>
      <c r="E13" s="47"/>
      <c r="F13" s="59"/>
      <c r="G13" s="59"/>
      <c r="H13" s="59"/>
      <c r="I13" s="50" t="n">
        <f aca="false">I15+I16+I17+I19+I20+I21</f>
        <v>1583451.92626</v>
      </c>
      <c r="J13" s="41"/>
      <c r="K13" s="41"/>
      <c r="L13" s="42"/>
      <c r="M13" s="43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</row>
    <row r="14" s="44" customFormat="true" ht="17.25" hidden="false" customHeight="true" outlineLevel="0" collapsed="false">
      <c r="A14" s="60"/>
      <c r="B14" s="60"/>
      <c r="C14" s="60"/>
      <c r="D14" s="61" t="s">
        <v>28</v>
      </c>
      <c r="E14" s="62"/>
      <c r="F14" s="63"/>
      <c r="G14" s="63"/>
      <c r="H14" s="63"/>
      <c r="I14" s="64"/>
      <c r="J14" s="41"/>
      <c r="K14" s="41"/>
      <c r="L14" s="42"/>
      <c r="M14" s="43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</row>
    <row r="15" s="44" customFormat="true" ht="27.75" hidden="false" customHeight="true" outlineLevel="0" collapsed="false">
      <c r="A15" s="51" t="s">
        <v>29</v>
      </c>
      <c r="B15" s="52" t="s">
        <v>22</v>
      </c>
      <c r="C15" s="65" t="s">
        <v>30</v>
      </c>
      <c r="D15" s="66" t="s">
        <v>31</v>
      </c>
      <c r="E15" s="54" t="s">
        <v>25</v>
      </c>
      <c r="F15" s="55" t="n">
        <f aca="false">'Talela das ruas'!E10</f>
        <v>11620.5</v>
      </c>
      <c r="G15" s="67" t="n">
        <v>0.51</v>
      </c>
      <c r="H15" s="56" t="n">
        <f aca="false">ROUND(G15*1.2074,2)</f>
        <v>0.62</v>
      </c>
      <c r="I15" s="57" t="n">
        <f aca="false">F15*H15</f>
        <v>7204.71</v>
      </c>
      <c r="J15" s="41"/>
      <c r="K15" s="41"/>
      <c r="L15" s="42"/>
      <c r="M15" s="43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</row>
    <row r="16" s="44" customFormat="true" ht="21.75" hidden="false" customHeight="true" outlineLevel="0" collapsed="false">
      <c r="A16" s="51" t="s">
        <v>32</v>
      </c>
      <c r="B16" s="52" t="s">
        <v>22</v>
      </c>
      <c r="C16" s="51" t="s">
        <v>33</v>
      </c>
      <c r="D16" s="68" t="s">
        <v>34</v>
      </c>
      <c r="E16" s="69" t="s">
        <v>25</v>
      </c>
      <c r="F16" s="55" t="n">
        <f aca="false">F15</f>
        <v>11620.5</v>
      </c>
      <c r="G16" s="67" t="n">
        <v>4.64</v>
      </c>
      <c r="H16" s="56" t="n">
        <f aca="false">ROUND(G16*1.2074,2)</f>
        <v>5.6</v>
      </c>
      <c r="I16" s="57" t="n">
        <f aca="false">F16*H16</f>
        <v>65074.8</v>
      </c>
      <c r="J16" s="41"/>
      <c r="K16" s="41"/>
      <c r="L16" s="42"/>
      <c r="M16" s="43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</row>
    <row r="17" s="44" customFormat="true" ht="39.75" hidden="false" customHeight="true" outlineLevel="0" collapsed="false">
      <c r="A17" s="51" t="s">
        <v>35</v>
      </c>
      <c r="B17" s="52" t="s">
        <v>22</v>
      </c>
      <c r="C17" s="70" t="s">
        <v>36</v>
      </c>
      <c r="D17" s="66" t="s">
        <v>37</v>
      </c>
      <c r="E17" s="69" t="s">
        <v>38</v>
      </c>
      <c r="F17" s="55" t="n">
        <f aca="false">F16*0.03</f>
        <v>348.615</v>
      </c>
      <c r="G17" s="71" t="n">
        <v>830.95</v>
      </c>
      <c r="H17" s="56" t="n">
        <f aca="false">ROUND(G17*1.2074,2)</f>
        <v>1003.29</v>
      </c>
      <c r="I17" s="57" t="n">
        <f aca="false">F17*H17</f>
        <v>349761.94335</v>
      </c>
      <c r="J17" s="41"/>
      <c r="K17" s="41"/>
      <c r="L17" s="42"/>
      <c r="M17" s="43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</row>
    <row r="18" s="44" customFormat="true" ht="17.25" hidden="false" customHeight="true" outlineLevel="0" collapsed="false">
      <c r="A18" s="60"/>
      <c r="B18" s="60"/>
      <c r="C18" s="60"/>
      <c r="D18" s="61" t="s">
        <v>39</v>
      </c>
      <c r="E18" s="62"/>
      <c r="F18" s="63"/>
      <c r="G18" s="63"/>
      <c r="H18" s="63"/>
      <c r="I18" s="64"/>
      <c r="J18" s="41"/>
      <c r="K18" s="41"/>
      <c r="L18" s="42"/>
      <c r="M18" s="43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</row>
    <row r="19" s="44" customFormat="true" ht="27.75" hidden="false" customHeight="true" outlineLevel="0" collapsed="false">
      <c r="A19" s="51" t="s">
        <v>40</v>
      </c>
      <c r="B19" s="52" t="s">
        <v>22</v>
      </c>
      <c r="C19" s="65" t="s">
        <v>30</v>
      </c>
      <c r="D19" s="66" t="s">
        <v>31</v>
      </c>
      <c r="E19" s="54" t="s">
        <v>25</v>
      </c>
      <c r="F19" s="55" t="n">
        <f aca="false">'Talela das ruas'!I10</f>
        <v>44183.95</v>
      </c>
      <c r="G19" s="67" t="n">
        <v>0.51</v>
      </c>
      <c r="H19" s="56" t="n">
        <f aca="false">ROUND(G19*1.2074,2)</f>
        <v>0.62</v>
      </c>
      <c r="I19" s="57" t="n">
        <f aca="false">F19*H19</f>
        <v>27394.049</v>
      </c>
      <c r="J19" s="41"/>
      <c r="K19" s="41"/>
      <c r="L19" s="42"/>
      <c r="M19" s="43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="44" customFormat="true" ht="21.75" hidden="false" customHeight="true" outlineLevel="0" collapsed="false">
      <c r="A20" s="51" t="s">
        <v>41</v>
      </c>
      <c r="B20" s="52" t="s">
        <v>22</v>
      </c>
      <c r="C20" s="51" t="s">
        <v>33</v>
      </c>
      <c r="D20" s="68" t="s">
        <v>34</v>
      </c>
      <c r="E20" s="69" t="s">
        <v>25</v>
      </c>
      <c r="F20" s="55" t="n">
        <f aca="false">F19</f>
        <v>44183.95</v>
      </c>
      <c r="G20" s="67" t="n">
        <v>4.64</v>
      </c>
      <c r="H20" s="56" t="n">
        <f aca="false">ROUND(G20*1.2074,2)</f>
        <v>5.6</v>
      </c>
      <c r="I20" s="57" t="n">
        <f aca="false">F20*H20</f>
        <v>247430.12</v>
      </c>
      <c r="J20" s="41"/>
      <c r="K20" s="41"/>
      <c r="L20" s="42"/>
      <c r="M20" s="43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</row>
    <row r="21" s="44" customFormat="true" ht="39.75" hidden="false" customHeight="true" outlineLevel="0" collapsed="false">
      <c r="A21" s="51" t="s">
        <v>42</v>
      </c>
      <c r="B21" s="52" t="s">
        <v>22</v>
      </c>
      <c r="C21" s="70" t="s">
        <v>36</v>
      </c>
      <c r="D21" s="66" t="s">
        <v>43</v>
      </c>
      <c r="E21" s="69" t="s">
        <v>38</v>
      </c>
      <c r="F21" s="55" t="n">
        <f aca="false">F20*0.02</f>
        <v>883.679</v>
      </c>
      <c r="G21" s="71" t="n">
        <v>830.95</v>
      </c>
      <c r="H21" s="56" t="n">
        <f aca="false">ROUND(G21*1.2074,2)</f>
        <v>1003.29</v>
      </c>
      <c r="I21" s="57" t="n">
        <f aca="false">F21*H21</f>
        <v>886586.30391</v>
      </c>
      <c r="J21" s="41"/>
      <c r="K21" s="41"/>
      <c r="L21" s="42"/>
      <c r="M21" s="43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</row>
    <row r="22" s="44" customFormat="true" ht="21.75" hidden="false" customHeight="true" outlineLevel="0" collapsed="false">
      <c r="A22" s="72"/>
      <c r="B22" s="72"/>
      <c r="C22" s="72"/>
      <c r="D22" s="73"/>
      <c r="E22" s="62"/>
      <c r="F22" s="74" t="s">
        <v>44</v>
      </c>
      <c r="G22" s="74"/>
      <c r="H22" s="74"/>
      <c r="I22" s="75" t="n">
        <f aca="false">I13+I11</f>
        <v>1586154.56626</v>
      </c>
      <c r="J22" s="41"/>
      <c r="K22" s="41"/>
      <c r="L22" s="42"/>
      <c r="M22" s="43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</row>
    <row r="23" s="44" customFormat="true" ht="11.25" hidden="false" customHeight="true" outlineLevel="0" collapsed="false">
      <c r="A23" s="76"/>
      <c r="B23" s="76"/>
      <c r="C23" s="76"/>
      <c r="D23" s="77"/>
      <c r="E23" s="78"/>
      <c r="F23" s="79"/>
      <c r="G23" s="79"/>
      <c r="H23" s="80"/>
      <c r="I23" s="81"/>
      <c r="J23" s="41"/>
      <c r="K23" s="41"/>
      <c r="L23" s="42"/>
      <c r="M23" s="43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</row>
    <row r="24" s="7" customFormat="true" ht="17.25" hidden="false" customHeight="true" outlineLevel="0" collapsed="false">
      <c r="A24" s="35" t="s">
        <v>45</v>
      </c>
      <c r="B24" s="35"/>
      <c r="C24" s="35"/>
      <c r="D24" s="35"/>
      <c r="E24" s="35"/>
      <c r="F24" s="35"/>
      <c r="G24" s="35"/>
      <c r="H24" s="35"/>
      <c r="I24" s="35"/>
    </row>
    <row r="25" s="44" customFormat="true" ht="39" hidden="false" customHeight="true" outlineLevel="0" collapsed="false">
      <c r="A25" s="36" t="s">
        <v>10</v>
      </c>
      <c r="B25" s="37" t="s">
        <v>11</v>
      </c>
      <c r="C25" s="37" t="s">
        <v>12</v>
      </c>
      <c r="D25" s="37" t="s">
        <v>13</v>
      </c>
      <c r="E25" s="38" t="s">
        <v>14</v>
      </c>
      <c r="F25" s="39" t="s">
        <v>15</v>
      </c>
      <c r="G25" s="40" t="s">
        <v>16</v>
      </c>
      <c r="H25" s="40" t="s">
        <v>17</v>
      </c>
      <c r="I25" s="40" t="s">
        <v>18</v>
      </c>
      <c r="J25" s="41"/>
      <c r="K25" s="41"/>
      <c r="L25" s="42"/>
      <c r="M25" s="43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</row>
    <row r="26" s="44" customFormat="true" ht="17.25" hidden="false" customHeight="true" outlineLevel="0" collapsed="false">
      <c r="A26" s="58" t="s">
        <v>19</v>
      </c>
      <c r="B26" s="58"/>
      <c r="C26" s="58"/>
      <c r="D26" s="46" t="s">
        <v>27</v>
      </c>
      <c r="E26" s="47"/>
      <c r="F26" s="59"/>
      <c r="G26" s="59"/>
      <c r="H26" s="59"/>
      <c r="I26" s="50" t="n">
        <f aca="false">I28+I29+I30</f>
        <v>555177.12464</v>
      </c>
      <c r="J26" s="41"/>
      <c r="K26" s="41"/>
      <c r="L26" s="42"/>
      <c r="M26" s="43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</row>
    <row r="27" s="44" customFormat="true" ht="17.25" hidden="false" customHeight="true" outlineLevel="0" collapsed="false">
      <c r="A27" s="60"/>
      <c r="B27" s="60"/>
      <c r="C27" s="60"/>
      <c r="D27" s="61" t="s">
        <v>39</v>
      </c>
      <c r="E27" s="62"/>
      <c r="F27" s="63"/>
      <c r="G27" s="63"/>
      <c r="H27" s="63"/>
      <c r="I27" s="64"/>
      <c r="J27" s="41"/>
      <c r="K27" s="41"/>
      <c r="L27" s="42"/>
      <c r="M27" s="43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</row>
    <row r="28" s="44" customFormat="true" ht="27.75" hidden="false" customHeight="true" outlineLevel="0" collapsed="false">
      <c r="A28" s="51" t="s">
        <v>21</v>
      </c>
      <c r="B28" s="52" t="s">
        <v>22</v>
      </c>
      <c r="C28" s="65" t="s">
        <v>30</v>
      </c>
      <c r="D28" s="66" t="s">
        <v>31</v>
      </c>
      <c r="E28" s="54" t="s">
        <v>25</v>
      </c>
      <c r="F28" s="55" t="n">
        <f aca="false">'Talela das ruas'!I129</f>
        <v>21120.8</v>
      </c>
      <c r="G28" s="67" t="n">
        <v>0.51</v>
      </c>
      <c r="H28" s="56" t="n">
        <f aca="false">ROUND(G28*1.2074,2)</f>
        <v>0.62</v>
      </c>
      <c r="I28" s="57" t="n">
        <f aca="false">F28*H28</f>
        <v>13094.896</v>
      </c>
      <c r="J28" s="41"/>
      <c r="K28" s="41"/>
      <c r="L28" s="42"/>
      <c r="M28" s="43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</row>
    <row r="29" s="44" customFormat="true" ht="21.75" hidden="false" customHeight="true" outlineLevel="0" collapsed="false">
      <c r="A29" s="51" t="s">
        <v>46</v>
      </c>
      <c r="B29" s="52" t="s">
        <v>22</v>
      </c>
      <c r="C29" s="51" t="s">
        <v>33</v>
      </c>
      <c r="D29" s="68" t="s">
        <v>34</v>
      </c>
      <c r="E29" s="69" t="s">
        <v>25</v>
      </c>
      <c r="F29" s="55" t="n">
        <f aca="false">F28</f>
        <v>21120.8</v>
      </c>
      <c r="G29" s="67" t="n">
        <v>4.64</v>
      </c>
      <c r="H29" s="56" t="n">
        <f aca="false">ROUND(G29*1.2074,2)</f>
        <v>5.6</v>
      </c>
      <c r="I29" s="57" t="n">
        <f aca="false">F29*H29</f>
        <v>118276.48</v>
      </c>
      <c r="J29" s="41"/>
      <c r="K29" s="41"/>
      <c r="L29" s="42"/>
      <c r="M29" s="43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</row>
    <row r="30" s="44" customFormat="true" ht="39.75" hidden="false" customHeight="true" outlineLevel="0" collapsed="false">
      <c r="A30" s="51" t="s">
        <v>47</v>
      </c>
      <c r="B30" s="52" t="s">
        <v>22</v>
      </c>
      <c r="C30" s="70" t="s">
        <v>36</v>
      </c>
      <c r="D30" s="66" t="s">
        <v>48</v>
      </c>
      <c r="E30" s="69" t="s">
        <v>38</v>
      </c>
      <c r="F30" s="55" t="n">
        <f aca="false">F29*0.02</f>
        <v>422.416</v>
      </c>
      <c r="G30" s="71" t="n">
        <v>830.95</v>
      </c>
      <c r="H30" s="56" t="n">
        <f aca="false">ROUND(G30*1.2074,2)</f>
        <v>1003.29</v>
      </c>
      <c r="I30" s="57" t="n">
        <f aca="false">F30*H30</f>
        <v>423805.74864</v>
      </c>
      <c r="J30" s="41"/>
      <c r="K30" s="41"/>
      <c r="L30" s="42"/>
      <c r="M30" s="43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</row>
    <row r="31" s="44" customFormat="true" ht="21.75" hidden="false" customHeight="true" outlineLevel="0" collapsed="false">
      <c r="A31" s="72"/>
      <c r="B31" s="72"/>
      <c r="C31" s="72"/>
      <c r="D31" s="73"/>
      <c r="E31" s="62"/>
      <c r="F31" s="74" t="s">
        <v>49</v>
      </c>
      <c r="G31" s="74"/>
      <c r="H31" s="74"/>
      <c r="I31" s="82" t="n">
        <f aca="false">I28+I29+I30</f>
        <v>555177.12464</v>
      </c>
      <c r="J31" s="41"/>
      <c r="K31" s="41"/>
      <c r="L31" s="42"/>
      <c r="M31" s="43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</row>
    <row r="32" s="44" customFormat="true" ht="12" hidden="false" customHeight="true" outlineLevel="0" collapsed="false">
      <c r="A32" s="76"/>
      <c r="B32" s="76"/>
      <c r="C32" s="76"/>
      <c r="D32" s="77"/>
      <c r="E32" s="78"/>
      <c r="F32" s="79"/>
      <c r="G32" s="83"/>
      <c r="H32" s="83"/>
      <c r="I32" s="81"/>
      <c r="J32" s="41"/>
      <c r="K32" s="41"/>
      <c r="L32" s="42"/>
      <c r="M32" s="43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</row>
    <row r="33" s="7" customFormat="true" ht="17.25" hidden="false" customHeight="true" outlineLevel="0" collapsed="false">
      <c r="A33" s="35" t="s">
        <v>50</v>
      </c>
      <c r="B33" s="35"/>
      <c r="C33" s="35"/>
      <c r="D33" s="35"/>
      <c r="E33" s="35"/>
      <c r="F33" s="35"/>
      <c r="G33" s="35"/>
      <c r="H33" s="35"/>
      <c r="I33" s="35"/>
    </row>
    <row r="34" s="44" customFormat="true" ht="39" hidden="false" customHeight="true" outlineLevel="0" collapsed="false">
      <c r="A34" s="36" t="s">
        <v>10</v>
      </c>
      <c r="B34" s="37" t="s">
        <v>11</v>
      </c>
      <c r="C34" s="37" t="s">
        <v>12</v>
      </c>
      <c r="D34" s="37" t="s">
        <v>13</v>
      </c>
      <c r="E34" s="38" t="s">
        <v>14</v>
      </c>
      <c r="F34" s="39" t="s">
        <v>15</v>
      </c>
      <c r="G34" s="40" t="s">
        <v>16</v>
      </c>
      <c r="H34" s="40" t="s">
        <v>17</v>
      </c>
      <c r="I34" s="40" t="s">
        <v>18</v>
      </c>
      <c r="J34" s="41"/>
      <c r="K34" s="41"/>
      <c r="L34" s="42"/>
      <c r="M34" s="43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</row>
    <row r="35" s="44" customFormat="true" ht="17.25" hidden="false" customHeight="true" outlineLevel="0" collapsed="false">
      <c r="A35" s="58" t="s">
        <v>19</v>
      </c>
      <c r="B35" s="58"/>
      <c r="C35" s="58"/>
      <c r="D35" s="46" t="s">
        <v>27</v>
      </c>
      <c r="E35" s="47"/>
      <c r="F35" s="59"/>
      <c r="G35" s="59"/>
      <c r="H35" s="59"/>
      <c r="I35" s="50" t="n">
        <f aca="false">I37+I38+I39+I41+I42+I43</f>
        <v>2121927.843413</v>
      </c>
      <c r="J35" s="41"/>
      <c r="K35" s="41"/>
      <c r="L35" s="42"/>
      <c r="M35" s="43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</row>
    <row r="36" s="44" customFormat="true" ht="17.25" hidden="false" customHeight="true" outlineLevel="0" collapsed="false">
      <c r="A36" s="60"/>
      <c r="B36" s="60"/>
      <c r="C36" s="60"/>
      <c r="D36" s="61" t="s">
        <v>28</v>
      </c>
      <c r="E36" s="62"/>
      <c r="F36" s="63"/>
      <c r="G36" s="63"/>
      <c r="H36" s="63"/>
      <c r="I36" s="64"/>
      <c r="J36" s="41"/>
      <c r="K36" s="41"/>
      <c r="L36" s="42"/>
      <c r="M36" s="43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</row>
    <row r="37" s="44" customFormat="true" ht="27.75" hidden="false" customHeight="true" outlineLevel="0" collapsed="false">
      <c r="A37" s="51" t="s">
        <v>21</v>
      </c>
      <c r="B37" s="52" t="s">
        <v>22</v>
      </c>
      <c r="C37" s="65" t="s">
        <v>30</v>
      </c>
      <c r="D37" s="66" t="s">
        <v>31</v>
      </c>
      <c r="E37" s="54" t="s">
        <v>25</v>
      </c>
      <c r="F37" s="55" t="n">
        <f aca="false">'Talela das ruas'!E49</f>
        <v>48402.49</v>
      </c>
      <c r="G37" s="67" t="n">
        <v>0.51</v>
      </c>
      <c r="H37" s="56" t="n">
        <f aca="false">ROUND(G37*1.2074,2)</f>
        <v>0.62</v>
      </c>
      <c r="I37" s="57" t="n">
        <f aca="false">F37*H37</f>
        <v>30009.5438</v>
      </c>
      <c r="J37" s="41"/>
      <c r="K37" s="41"/>
      <c r="L37" s="42"/>
      <c r="M37" s="43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</row>
    <row r="38" s="44" customFormat="true" ht="21.75" hidden="false" customHeight="true" outlineLevel="0" collapsed="false">
      <c r="A38" s="51" t="s">
        <v>46</v>
      </c>
      <c r="B38" s="52" t="s">
        <v>22</v>
      </c>
      <c r="C38" s="51" t="s">
        <v>33</v>
      </c>
      <c r="D38" s="68" t="s">
        <v>34</v>
      </c>
      <c r="E38" s="69" t="s">
        <v>25</v>
      </c>
      <c r="F38" s="55" t="n">
        <f aca="false">F37</f>
        <v>48402.49</v>
      </c>
      <c r="G38" s="67" t="n">
        <v>4.64</v>
      </c>
      <c r="H38" s="56" t="n">
        <f aca="false">ROUND(G38*1.2074,2)</f>
        <v>5.6</v>
      </c>
      <c r="I38" s="57" t="n">
        <f aca="false">F38*H38</f>
        <v>271053.944</v>
      </c>
      <c r="J38" s="41"/>
      <c r="K38" s="41"/>
      <c r="L38" s="42"/>
      <c r="M38" s="43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</row>
    <row r="39" s="44" customFormat="true" ht="39.75" hidden="false" customHeight="true" outlineLevel="0" collapsed="false">
      <c r="A39" s="51" t="s">
        <v>47</v>
      </c>
      <c r="B39" s="52" t="s">
        <v>22</v>
      </c>
      <c r="C39" s="70" t="s">
        <v>36</v>
      </c>
      <c r="D39" s="66" t="s">
        <v>37</v>
      </c>
      <c r="E39" s="69" t="s">
        <v>38</v>
      </c>
      <c r="F39" s="55" t="n">
        <f aca="false">F38*0.03</f>
        <v>1452.0747</v>
      </c>
      <c r="G39" s="71" t="n">
        <v>830.95</v>
      </c>
      <c r="H39" s="56" t="n">
        <f aca="false">ROUND(G39*1.2074,2)</f>
        <v>1003.29</v>
      </c>
      <c r="I39" s="57" t="n">
        <f aca="false">F39*H39</f>
        <v>1456852.025763</v>
      </c>
      <c r="J39" s="41"/>
      <c r="K39" s="41"/>
      <c r="L39" s="42"/>
      <c r="M39" s="43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</row>
    <row r="40" s="44" customFormat="true" ht="17.25" hidden="false" customHeight="true" outlineLevel="0" collapsed="false">
      <c r="A40" s="60"/>
      <c r="B40" s="60"/>
      <c r="C40" s="60"/>
      <c r="D40" s="61" t="s">
        <v>39</v>
      </c>
      <c r="E40" s="62"/>
      <c r="F40" s="63"/>
      <c r="G40" s="63"/>
      <c r="H40" s="63"/>
      <c r="I40" s="64"/>
      <c r="J40" s="41"/>
      <c r="K40" s="41"/>
      <c r="L40" s="42"/>
      <c r="M40" s="43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</row>
    <row r="41" s="44" customFormat="true" ht="27.75" hidden="false" customHeight="true" outlineLevel="0" collapsed="false">
      <c r="A41" s="51" t="s">
        <v>51</v>
      </c>
      <c r="B41" s="52" t="s">
        <v>22</v>
      </c>
      <c r="C41" s="65" t="s">
        <v>30</v>
      </c>
      <c r="D41" s="66" t="s">
        <v>31</v>
      </c>
      <c r="E41" s="54" t="s">
        <v>25</v>
      </c>
      <c r="F41" s="55" t="n">
        <f aca="false">'Talela das ruas'!I49</f>
        <v>13848.25</v>
      </c>
      <c r="G41" s="67" t="n">
        <v>0.51</v>
      </c>
      <c r="H41" s="56" t="n">
        <f aca="false">ROUND(G41*1.2074,2)</f>
        <v>0.62</v>
      </c>
      <c r="I41" s="57" t="n">
        <f aca="false">F41*H41</f>
        <v>8585.915</v>
      </c>
      <c r="J41" s="41"/>
      <c r="K41" s="41"/>
      <c r="L41" s="42"/>
      <c r="M41" s="43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</row>
    <row r="42" s="44" customFormat="true" ht="21.75" hidden="false" customHeight="true" outlineLevel="0" collapsed="false">
      <c r="A42" s="51" t="s">
        <v>52</v>
      </c>
      <c r="B42" s="52" t="s">
        <v>22</v>
      </c>
      <c r="C42" s="51" t="s">
        <v>33</v>
      </c>
      <c r="D42" s="68" t="s">
        <v>34</v>
      </c>
      <c r="E42" s="69" t="s">
        <v>25</v>
      </c>
      <c r="F42" s="55" t="n">
        <f aca="false">F41</f>
        <v>13848.25</v>
      </c>
      <c r="G42" s="67" t="n">
        <v>4.64</v>
      </c>
      <c r="H42" s="56" t="n">
        <f aca="false">ROUND(G42*1.2074,2)</f>
        <v>5.6</v>
      </c>
      <c r="I42" s="57" t="n">
        <f aca="false">F42*H42</f>
        <v>77550.2</v>
      </c>
      <c r="J42" s="41"/>
      <c r="K42" s="41"/>
      <c r="L42" s="42"/>
      <c r="M42" s="43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</row>
    <row r="43" s="44" customFormat="true" ht="39.75" hidden="false" customHeight="true" outlineLevel="0" collapsed="false">
      <c r="A43" s="51" t="s">
        <v>53</v>
      </c>
      <c r="B43" s="52" t="s">
        <v>22</v>
      </c>
      <c r="C43" s="70" t="s">
        <v>36</v>
      </c>
      <c r="D43" s="66" t="s">
        <v>43</v>
      </c>
      <c r="E43" s="69" t="s">
        <v>38</v>
      </c>
      <c r="F43" s="55" t="n">
        <f aca="false">F42*0.02</f>
        <v>276.965</v>
      </c>
      <c r="G43" s="71" t="n">
        <v>830.95</v>
      </c>
      <c r="H43" s="56" t="n">
        <f aca="false">ROUND(G43*1.2074,2)</f>
        <v>1003.29</v>
      </c>
      <c r="I43" s="57" t="n">
        <f aca="false">F43*H43</f>
        <v>277876.21485</v>
      </c>
      <c r="J43" s="41"/>
      <c r="K43" s="41"/>
      <c r="L43" s="42"/>
      <c r="M43" s="43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</row>
    <row r="44" s="44" customFormat="true" ht="21.75" hidden="false" customHeight="true" outlineLevel="0" collapsed="false">
      <c r="A44" s="72"/>
      <c r="B44" s="72"/>
      <c r="C44" s="72"/>
      <c r="D44" s="73"/>
      <c r="E44" s="62"/>
      <c r="F44" s="74" t="s">
        <v>54</v>
      </c>
      <c r="G44" s="74"/>
      <c r="H44" s="74"/>
      <c r="I44" s="82" t="n">
        <f aca="false">SUM(I37:I43)</f>
        <v>2121927.843413</v>
      </c>
      <c r="J44" s="41"/>
      <c r="K44" s="41"/>
      <c r="L44" s="42"/>
      <c r="M44" s="43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</row>
    <row r="45" s="44" customFormat="true" ht="12" hidden="false" customHeight="true" outlineLevel="0" collapsed="false">
      <c r="A45" s="76"/>
      <c r="B45" s="76"/>
      <c r="C45" s="76"/>
      <c r="D45" s="77"/>
      <c r="E45" s="78"/>
      <c r="F45" s="79"/>
      <c r="G45" s="83"/>
      <c r="H45" s="83"/>
      <c r="I45" s="81"/>
      <c r="J45" s="41"/>
      <c r="K45" s="41"/>
      <c r="L45" s="42"/>
      <c r="M45" s="43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</row>
    <row r="46" s="7" customFormat="true" ht="18" hidden="false" customHeight="true" outlineLevel="0" collapsed="false">
      <c r="A46" s="35" t="s">
        <v>55</v>
      </c>
      <c r="B46" s="35"/>
      <c r="C46" s="35"/>
      <c r="D46" s="35"/>
      <c r="E46" s="35"/>
      <c r="F46" s="35"/>
      <c r="G46" s="35"/>
      <c r="H46" s="35"/>
      <c r="I46" s="35"/>
    </row>
    <row r="47" s="7" customFormat="true" ht="23.25" hidden="false" customHeight="true" outlineLevel="0" collapsed="false">
      <c r="A47" s="36" t="s">
        <v>10</v>
      </c>
      <c r="B47" s="37" t="s">
        <v>11</v>
      </c>
      <c r="C47" s="37" t="s">
        <v>12</v>
      </c>
      <c r="D47" s="37" t="s">
        <v>13</v>
      </c>
      <c r="E47" s="38" t="s">
        <v>14</v>
      </c>
      <c r="F47" s="39" t="s">
        <v>15</v>
      </c>
      <c r="G47" s="40" t="s">
        <v>16</v>
      </c>
      <c r="H47" s="40" t="s">
        <v>17</v>
      </c>
      <c r="I47" s="40" t="s">
        <v>18</v>
      </c>
    </row>
    <row r="48" s="44" customFormat="true" ht="15.75" hidden="false" customHeight="true" outlineLevel="0" collapsed="false">
      <c r="A48" s="58" t="s">
        <v>19</v>
      </c>
      <c r="B48" s="58"/>
      <c r="C48" s="58"/>
      <c r="D48" s="46" t="s">
        <v>27</v>
      </c>
      <c r="E48" s="47"/>
      <c r="F48" s="59"/>
      <c r="G48" s="59"/>
      <c r="H48" s="59"/>
      <c r="I48" s="50" t="n">
        <f aca="false">I57</f>
        <v>789648.98684</v>
      </c>
      <c r="J48" s="41"/>
      <c r="K48" s="41"/>
      <c r="L48" s="42"/>
      <c r="M48" s="43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</row>
    <row r="49" s="44" customFormat="true" ht="17.25" hidden="false" customHeight="true" outlineLevel="0" collapsed="false">
      <c r="A49" s="60"/>
      <c r="B49" s="60"/>
      <c r="C49" s="60"/>
      <c r="D49" s="61" t="s">
        <v>28</v>
      </c>
      <c r="E49" s="62"/>
      <c r="F49" s="63"/>
      <c r="G49" s="63"/>
      <c r="H49" s="63"/>
      <c r="I49" s="64"/>
      <c r="J49" s="41"/>
      <c r="K49" s="41"/>
      <c r="L49" s="42"/>
      <c r="M49" s="43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</row>
    <row r="50" s="44" customFormat="true" ht="27.75" hidden="false" customHeight="true" outlineLevel="0" collapsed="false">
      <c r="A50" s="51" t="s">
        <v>21</v>
      </c>
      <c r="B50" s="52" t="s">
        <v>22</v>
      </c>
      <c r="C50" s="65" t="s">
        <v>30</v>
      </c>
      <c r="D50" s="66" t="s">
        <v>31</v>
      </c>
      <c r="E50" s="54" t="s">
        <v>25</v>
      </c>
      <c r="F50" s="55" t="n">
        <f aca="false">'Talela das ruas'!I129</f>
        <v>21120.8</v>
      </c>
      <c r="G50" s="67" t="n">
        <v>0.51</v>
      </c>
      <c r="H50" s="56" t="n">
        <f aca="false">ROUND(G50*1.2074,2)</f>
        <v>0.62</v>
      </c>
      <c r="I50" s="57" t="n">
        <f aca="false">F50*H50</f>
        <v>13094.896</v>
      </c>
      <c r="J50" s="41"/>
      <c r="K50" s="41"/>
      <c r="L50" s="42"/>
      <c r="M50" s="43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</row>
    <row r="51" s="44" customFormat="true" ht="21.75" hidden="false" customHeight="true" outlineLevel="0" collapsed="false">
      <c r="A51" s="51" t="s">
        <v>46</v>
      </c>
      <c r="B51" s="52" t="s">
        <v>22</v>
      </c>
      <c r="C51" s="51" t="s">
        <v>33</v>
      </c>
      <c r="D51" s="68" t="s">
        <v>34</v>
      </c>
      <c r="E51" s="69" t="s">
        <v>25</v>
      </c>
      <c r="F51" s="55" t="n">
        <f aca="false">F50</f>
        <v>21120.8</v>
      </c>
      <c r="G51" s="67" t="n">
        <v>4.64</v>
      </c>
      <c r="H51" s="56" t="n">
        <f aca="false">ROUND(G51*1.2074,2)</f>
        <v>5.6</v>
      </c>
      <c r="I51" s="57" t="n">
        <f aca="false">F51*H51</f>
        <v>118276.48</v>
      </c>
      <c r="J51" s="41"/>
      <c r="K51" s="41"/>
      <c r="L51" s="42"/>
      <c r="M51" s="43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</row>
    <row r="52" s="44" customFormat="true" ht="39.75" hidden="false" customHeight="true" outlineLevel="0" collapsed="false">
      <c r="A52" s="51" t="s">
        <v>47</v>
      </c>
      <c r="B52" s="52" t="s">
        <v>22</v>
      </c>
      <c r="C52" s="70" t="s">
        <v>36</v>
      </c>
      <c r="D52" s="66" t="s">
        <v>37</v>
      </c>
      <c r="E52" s="69" t="s">
        <v>38</v>
      </c>
      <c r="F52" s="55" t="n">
        <f aca="false">F51*0.03</f>
        <v>633.624</v>
      </c>
      <c r="G52" s="71" t="n">
        <v>830.95</v>
      </c>
      <c r="H52" s="56" t="n">
        <f aca="false">ROUND(G52*1.2074,2)</f>
        <v>1003.29</v>
      </c>
      <c r="I52" s="57" t="n">
        <f aca="false">F52*H52</f>
        <v>635708.62296</v>
      </c>
      <c r="J52" s="41"/>
      <c r="K52" s="41"/>
      <c r="L52" s="42"/>
      <c r="M52" s="43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</row>
    <row r="53" s="44" customFormat="true" ht="17.25" hidden="false" customHeight="true" outlineLevel="0" collapsed="false">
      <c r="A53" s="60"/>
      <c r="B53" s="60"/>
      <c r="C53" s="60"/>
      <c r="D53" s="61" t="s">
        <v>39</v>
      </c>
      <c r="E53" s="62"/>
      <c r="F53" s="63"/>
      <c r="G53" s="63"/>
      <c r="H53" s="63"/>
      <c r="I53" s="64"/>
      <c r="J53" s="41"/>
      <c r="K53" s="41"/>
      <c r="L53" s="42"/>
      <c r="M53" s="43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</row>
    <row r="54" s="44" customFormat="true" ht="27.75" hidden="false" customHeight="true" outlineLevel="0" collapsed="false">
      <c r="A54" s="51" t="s">
        <v>51</v>
      </c>
      <c r="B54" s="52" t="s">
        <v>22</v>
      </c>
      <c r="C54" s="65" t="s">
        <v>30</v>
      </c>
      <c r="D54" s="66" t="s">
        <v>31</v>
      </c>
      <c r="E54" s="54" t="s">
        <v>25</v>
      </c>
      <c r="F54" s="55" t="n">
        <f aca="false">'Talela das ruas'!I147</f>
        <v>858.6</v>
      </c>
      <c r="G54" s="67" t="n">
        <v>0.51</v>
      </c>
      <c r="H54" s="56" t="n">
        <f aca="false">ROUND(G54*1.2074,2)</f>
        <v>0.62</v>
      </c>
      <c r="I54" s="57" t="n">
        <f aca="false">F54*H54</f>
        <v>532.332</v>
      </c>
      <c r="J54" s="41"/>
      <c r="K54" s="41"/>
      <c r="L54" s="42"/>
      <c r="M54" s="43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</row>
    <row r="55" s="44" customFormat="true" ht="21.75" hidden="false" customHeight="true" outlineLevel="0" collapsed="false">
      <c r="A55" s="51" t="s">
        <v>52</v>
      </c>
      <c r="B55" s="52" t="s">
        <v>22</v>
      </c>
      <c r="C55" s="51" t="s">
        <v>33</v>
      </c>
      <c r="D55" s="68" t="s">
        <v>34</v>
      </c>
      <c r="E55" s="69" t="s">
        <v>25</v>
      </c>
      <c r="F55" s="55" t="n">
        <f aca="false">F54</f>
        <v>858.6</v>
      </c>
      <c r="G55" s="67" t="n">
        <v>4.64</v>
      </c>
      <c r="H55" s="56" t="n">
        <f aca="false">ROUND(G55*1.2074,2)</f>
        <v>5.6</v>
      </c>
      <c r="I55" s="57" t="n">
        <f aca="false">F55*H55</f>
        <v>4808.16</v>
      </c>
      <c r="J55" s="41"/>
      <c r="K55" s="41"/>
      <c r="L55" s="42"/>
      <c r="M55" s="43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</row>
    <row r="56" s="44" customFormat="true" ht="39.75" hidden="false" customHeight="true" outlineLevel="0" collapsed="false">
      <c r="A56" s="51" t="s">
        <v>53</v>
      </c>
      <c r="B56" s="52" t="s">
        <v>22</v>
      </c>
      <c r="C56" s="70" t="s">
        <v>36</v>
      </c>
      <c r="D56" s="66" t="s">
        <v>43</v>
      </c>
      <c r="E56" s="69" t="s">
        <v>38</v>
      </c>
      <c r="F56" s="55" t="n">
        <f aca="false">F55*0.02</f>
        <v>17.172</v>
      </c>
      <c r="G56" s="71" t="n">
        <v>830.95</v>
      </c>
      <c r="H56" s="56" t="n">
        <f aca="false">ROUND(G56*1.2074,2)</f>
        <v>1003.29</v>
      </c>
      <c r="I56" s="57" t="n">
        <f aca="false">F56*H56</f>
        <v>17228.49588</v>
      </c>
      <c r="J56" s="41"/>
      <c r="K56" s="41"/>
      <c r="L56" s="42"/>
      <c r="M56" s="43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</row>
    <row r="57" s="44" customFormat="true" ht="15" hidden="false" customHeight="true" outlineLevel="0" collapsed="false">
      <c r="A57" s="72"/>
      <c r="B57" s="72"/>
      <c r="C57" s="72"/>
      <c r="D57" s="73"/>
      <c r="E57" s="62"/>
      <c r="F57" s="84"/>
      <c r="G57" s="84"/>
      <c r="H57" s="84" t="s">
        <v>56</v>
      </c>
      <c r="I57" s="82" t="n">
        <f aca="false">SUM(I50:I56)</f>
        <v>789648.98684</v>
      </c>
      <c r="J57" s="41"/>
      <c r="K57" s="41"/>
      <c r="L57" s="42"/>
      <c r="M57" s="43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</row>
    <row r="58" customFormat="false" ht="14.25" hidden="false" customHeight="false" outlineLevel="0" collapsed="false">
      <c r="F58" s="85"/>
    </row>
    <row r="59" customFormat="false" ht="18.75" hidden="false" customHeight="true" outlineLevel="0" collapsed="false">
      <c r="F59" s="85"/>
      <c r="G59" s="86"/>
      <c r="H59" s="87" t="s">
        <v>57</v>
      </c>
      <c r="I59" s="88" t="n">
        <f aca="false">I22+I31+I44+I57</f>
        <v>5052908.521153</v>
      </c>
    </row>
    <row r="61" customFormat="false" ht="14.25" hidden="false" customHeight="false" outlineLevel="0" collapsed="false">
      <c r="G61" s="89" t="s">
        <v>58</v>
      </c>
      <c r="H61" s="90"/>
      <c r="I61" s="91" t="n">
        <v>5051778.29</v>
      </c>
    </row>
    <row r="62" customFormat="false" ht="14.25" hidden="false" customHeight="false" outlineLevel="0" collapsed="false">
      <c r="G62" s="89" t="s">
        <v>59</v>
      </c>
      <c r="H62" s="92"/>
      <c r="I62" s="91" t="n">
        <f aca="false">I59-I61</f>
        <v>1130.23115299921</v>
      </c>
    </row>
    <row r="65" customFormat="false" ht="24.75" hidden="false" customHeight="true" outlineLevel="0" collapsed="false">
      <c r="A65" s="93" t="s">
        <v>60</v>
      </c>
      <c r="B65" s="93"/>
      <c r="C65" s="93"/>
      <c r="D65" s="93"/>
      <c r="E65" s="93"/>
      <c r="F65" s="93"/>
      <c r="G65" s="93"/>
      <c r="H65" s="93"/>
      <c r="I65" s="93"/>
    </row>
    <row r="68" customFormat="false" ht="14.25" hidden="false" customHeight="true" outlineLevel="0" collapsed="false">
      <c r="B68" s="1" t="s">
        <v>61</v>
      </c>
      <c r="D68" s="1"/>
      <c r="F68" s="94"/>
      <c r="G68" s="94"/>
      <c r="H68" s="94"/>
    </row>
    <row r="69" customFormat="false" ht="14.25" hidden="false" customHeight="true" outlineLevel="0" collapsed="false">
      <c r="F69" s="94" t="s">
        <v>62</v>
      </c>
      <c r="G69" s="94"/>
      <c r="H69" s="94"/>
    </row>
    <row r="70" customFormat="false" ht="15.75" hidden="false" customHeight="true" outlineLevel="0" collapsed="false">
      <c r="D70" s="94"/>
      <c r="F70" s="94" t="s">
        <v>63</v>
      </c>
      <c r="G70" s="94"/>
      <c r="H70" s="94"/>
    </row>
    <row r="71" customFormat="false" ht="16.5" hidden="false" customHeight="true" outlineLevel="0" collapsed="false">
      <c r="D71" s="94"/>
      <c r="F71" s="94" t="s">
        <v>64</v>
      </c>
      <c r="G71" s="94"/>
      <c r="H71" s="94"/>
    </row>
  </sheetData>
  <mergeCells count="16">
    <mergeCell ref="A3:I3"/>
    <mergeCell ref="A4:I4"/>
    <mergeCell ref="A8:I8"/>
    <mergeCell ref="A9:I9"/>
    <mergeCell ref="F22:H22"/>
    <mergeCell ref="A24:I24"/>
    <mergeCell ref="F31:H31"/>
    <mergeCell ref="A33:I33"/>
    <mergeCell ref="F44:H44"/>
    <mergeCell ref="A46:I46"/>
    <mergeCell ref="A65:I65"/>
    <mergeCell ref="B68:D68"/>
    <mergeCell ref="F68:H68"/>
    <mergeCell ref="F69:H69"/>
    <mergeCell ref="F70:H70"/>
    <mergeCell ref="F71:H71"/>
  </mergeCells>
  <printOptions headings="false" gridLines="false" gridLinesSet="true" horizontalCentered="true" verticalCentered="false"/>
  <pageMargins left="0.590277777777778" right="0.590277777777778" top="1.51458333333333" bottom="0.590277777777778" header="0.354166666666667" footer="0.511805555555555"/>
  <pageSetup paperSize="9" scale="8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9"/>
  <sheetViews>
    <sheetView showFormulas="false" showGridLines="false" showRowColHeaders="true" showZeros="false" rightToLeft="false" tabSelected="true" showOutlineSymbols="true" defaultGridColor="true" view="normal" topLeftCell="A3" colorId="64" zoomScale="100" zoomScaleNormal="100" zoomScalePageLayoutView="100" workbookViewId="0">
      <selection pane="topLeft" activeCell="B23" activeCellId="0" sqref="B23"/>
    </sheetView>
  </sheetViews>
  <sheetFormatPr defaultRowHeight="15" zeroHeight="false" outlineLevelRow="0" outlineLevelCol="0"/>
  <cols>
    <col collapsed="false" customWidth="true" hidden="false" outlineLevel="0" max="1" min="1" style="95" width="12.14"/>
    <col collapsed="false" customWidth="true" hidden="false" outlineLevel="0" max="2" min="2" style="7" width="18.58"/>
    <col collapsed="false" customWidth="true" hidden="false" outlineLevel="0" max="3" min="3" style="5" width="58.29"/>
    <col collapsed="false" customWidth="true" hidden="false" outlineLevel="0" max="1025" min="4" style="7" width="9.14"/>
  </cols>
  <sheetData>
    <row r="1" customFormat="false" ht="28.5" hidden="false" customHeight="true" outlineLevel="0" collapsed="false">
      <c r="A1" s="96" t="s">
        <v>65</v>
      </c>
      <c r="B1" s="96"/>
      <c r="C1" s="96"/>
    </row>
    <row r="2" customFormat="false" ht="18" hidden="false" customHeight="true" outlineLevel="0" collapsed="false">
      <c r="A2" s="14" t="s">
        <v>2</v>
      </c>
      <c r="B2" s="14"/>
      <c r="C2" s="14"/>
    </row>
    <row r="3" customFormat="false" ht="24" hidden="false" customHeight="true" outlineLevel="0" collapsed="false">
      <c r="A3" s="15" t="s">
        <v>3</v>
      </c>
      <c r="B3" s="15"/>
      <c r="C3" s="15"/>
    </row>
    <row r="4" customFormat="false" ht="20.25" hidden="false" customHeight="true" outlineLevel="0" collapsed="false">
      <c r="A4" s="16" t="s">
        <v>66</v>
      </c>
      <c r="B4" s="17"/>
      <c r="C4" s="18"/>
    </row>
    <row r="5" customFormat="false" ht="12" hidden="false" customHeight="true" outlineLevel="0" collapsed="false">
      <c r="A5" s="97"/>
      <c r="B5" s="97"/>
      <c r="C5" s="97"/>
    </row>
    <row r="6" s="44" customFormat="true" ht="15" hidden="false" customHeight="true" outlineLevel="0" collapsed="false">
      <c r="A6" s="98" t="s">
        <v>67</v>
      </c>
      <c r="B6" s="99" t="s">
        <v>68</v>
      </c>
      <c r="C6" s="100" t="s">
        <v>69</v>
      </c>
    </row>
    <row r="7" s="44" customFormat="true" ht="18" hidden="false" customHeight="true" outlineLevel="0" collapsed="false">
      <c r="A7" s="101" t="s">
        <v>21</v>
      </c>
      <c r="B7" s="102" t="s">
        <v>70</v>
      </c>
      <c r="C7" s="103" t="s">
        <v>71</v>
      </c>
    </row>
    <row r="8" s="44" customFormat="true" ht="21" hidden="false" customHeight="true" outlineLevel="0" collapsed="false">
      <c r="A8" s="104" t="s">
        <v>72</v>
      </c>
      <c r="B8" s="104"/>
      <c r="C8" s="104"/>
    </row>
    <row r="9" customFormat="false" ht="12" hidden="false" customHeight="true" outlineLevel="0" collapsed="false">
      <c r="A9" s="105"/>
      <c r="B9" s="105"/>
      <c r="C9" s="105"/>
    </row>
    <row r="10" s="44" customFormat="true" ht="16.5" hidden="false" customHeight="true" outlineLevel="0" collapsed="false">
      <c r="A10" s="98" t="s">
        <v>67</v>
      </c>
      <c r="B10" s="106" t="s">
        <v>68</v>
      </c>
      <c r="C10" s="100" t="s">
        <v>69</v>
      </c>
    </row>
    <row r="11" s="44" customFormat="true" ht="18.75" hidden="false" customHeight="true" outlineLevel="0" collapsed="false">
      <c r="A11" s="107" t="s">
        <v>21</v>
      </c>
      <c r="B11" s="108" t="s">
        <v>73</v>
      </c>
      <c r="C11" s="109" t="s">
        <v>74</v>
      </c>
    </row>
    <row r="12" s="44" customFormat="true" ht="21" hidden="false" customHeight="true" outlineLevel="0" collapsed="false">
      <c r="A12" s="104" t="s">
        <v>75</v>
      </c>
      <c r="B12" s="104"/>
      <c r="C12" s="104"/>
    </row>
    <row r="13" customFormat="false" ht="12" hidden="false" customHeight="true" outlineLevel="0" collapsed="false">
      <c r="A13" s="105"/>
      <c r="B13" s="105"/>
      <c r="C13" s="105"/>
    </row>
    <row r="14" s="44" customFormat="true" ht="21.75" hidden="false" customHeight="true" outlineLevel="0" collapsed="false">
      <c r="A14" s="98" t="s">
        <v>67</v>
      </c>
      <c r="B14" s="99" t="s">
        <v>68</v>
      </c>
      <c r="C14" s="100" t="s">
        <v>69</v>
      </c>
    </row>
    <row r="15" s="44" customFormat="true" ht="20.25" hidden="false" customHeight="true" outlineLevel="0" collapsed="false">
      <c r="A15" s="107" t="s">
        <v>46</v>
      </c>
      <c r="B15" s="110" t="s">
        <v>76</v>
      </c>
      <c r="C15" s="109" t="s">
        <v>77</v>
      </c>
    </row>
    <row r="16" s="44" customFormat="true" ht="20.25" hidden="false" customHeight="true" outlineLevel="0" collapsed="false">
      <c r="A16" s="104" t="s">
        <v>78</v>
      </c>
      <c r="B16" s="104"/>
      <c r="C16" s="104"/>
    </row>
    <row r="17" customFormat="false" ht="12" hidden="false" customHeight="true" outlineLevel="0" collapsed="false">
      <c r="A17" s="105"/>
      <c r="B17" s="105"/>
      <c r="C17" s="105"/>
    </row>
    <row r="18" customFormat="false" ht="21.75" hidden="false" customHeight="true" outlineLevel="0" collapsed="false">
      <c r="A18" s="98" t="s">
        <v>67</v>
      </c>
      <c r="B18" s="99" t="s">
        <v>68</v>
      </c>
      <c r="C18" s="100" t="s">
        <v>69</v>
      </c>
    </row>
    <row r="19" customFormat="false" ht="24.75" hidden="false" customHeight="true" outlineLevel="0" collapsed="false">
      <c r="A19" s="111" t="s">
        <v>47</v>
      </c>
      <c r="B19" s="112" t="s">
        <v>76</v>
      </c>
      <c r="C19" s="113" t="s">
        <v>79</v>
      </c>
    </row>
    <row r="20" customFormat="false" ht="21.75" hidden="false" customHeight="true" outlineLevel="0" collapsed="false">
      <c r="A20" s="114" t="s">
        <v>80</v>
      </c>
      <c r="B20" s="114"/>
      <c r="C20" s="114"/>
    </row>
    <row r="21" customFormat="false" ht="12" hidden="false" customHeight="true" outlineLevel="0" collapsed="false">
      <c r="A21" s="115"/>
      <c r="B21" s="115"/>
      <c r="C21" s="115"/>
    </row>
    <row r="22" customFormat="false" ht="17.25" hidden="false" customHeight="true" outlineLevel="0" collapsed="false">
      <c r="A22" s="116"/>
      <c r="B22" s="116"/>
      <c r="C22" s="116"/>
    </row>
    <row r="23" s="7" customFormat="true" ht="14.25" hidden="false" customHeight="true" outlineLevel="0" collapsed="false">
      <c r="B23" s="117" t="s">
        <v>81</v>
      </c>
      <c r="C23" s="117"/>
    </row>
    <row r="24" customFormat="false" ht="15" hidden="false" customHeight="true" outlineLevel="0" collapsed="false">
      <c r="A24" s="2"/>
      <c r="B24" s="2"/>
      <c r="C24" s="2"/>
    </row>
    <row r="25" customFormat="false" ht="15" hidden="false" customHeight="true" outlineLevel="0" collapsed="false">
      <c r="A25" s="2"/>
      <c r="B25" s="2"/>
      <c r="C25" s="2"/>
    </row>
    <row r="26" customFormat="false" ht="15" hidden="false" customHeight="true" outlineLevel="0" collapsed="false">
      <c r="A26" s="2"/>
      <c r="B26" s="2"/>
      <c r="C26" s="2"/>
    </row>
    <row r="27" customFormat="false" ht="15" hidden="false" customHeight="true" outlineLevel="0" collapsed="false">
      <c r="B27" s="94" t="s">
        <v>82</v>
      </c>
      <c r="C27" s="94"/>
    </row>
    <row r="28" customFormat="false" ht="15" hidden="false" customHeight="true" outlineLevel="0" collapsed="false">
      <c r="B28" s="3" t="s">
        <v>83</v>
      </c>
      <c r="C28" s="3"/>
    </row>
    <row r="29" customFormat="false" ht="15" hidden="false" customHeight="false" outlineLevel="0" collapsed="false">
      <c r="B29" s="118" t="s">
        <v>84</v>
      </c>
      <c r="C29" s="118"/>
    </row>
  </sheetData>
  <mergeCells count="16">
    <mergeCell ref="A1:C1"/>
    <mergeCell ref="A2:C2"/>
    <mergeCell ref="A3:C3"/>
    <mergeCell ref="A5:C5"/>
    <mergeCell ref="A8:C8"/>
    <mergeCell ref="A9:C9"/>
    <mergeCell ref="A12:C12"/>
    <mergeCell ref="A13:C13"/>
    <mergeCell ref="A16:C16"/>
    <mergeCell ref="A17:C17"/>
    <mergeCell ref="A20:C20"/>
    <mergeCell ref="A21:C21"/>
    <mergeCell ref="B23:C23"/>
    <mergeCell ref="B27:C27"/>
    <mergeCell ref="B28:C28"/>
    <mergeCell ref="B29:C29"/>
  </mergeCells>
  <printOptions headings="false" gridLines="false" gridLinesSet="true" horizontalCentered="true" verticalCentered="false"/>
  <pageMargins left="0.7875" right="0.39375" top="1.75069444444444" bottom="0.551388888888889" header="0.118055555555556" footer="0.157638888888889"/>
  <pageSetup paperSize="9" scale="9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&amp;RPágina &amp;P  de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AC29"/>
  <sheetViews>
    <sheetView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selection pane="topLeft" activeCell="H19" activeCellId="0" sqref="H19"/>
    </sheetView>
  </sheetViews>
  <sheetFormatPr defaultRowHeight="15.75" zeroHeight="false" outlineLevelRow="0" outlineLevelCol="0"/>
  <cols>
    <col collapsed="false" customWidth="true" hidden="false" outlineLevel="0" max="1" min="1" style="119" width="4.43"/>
    <col collapsed="false" customWidth="true" hidden="false" outlineLevel="0" max="2" min="2" style="120" width="25.71"/>
    <col collapsed="false" customWidth="false" hidden="true" outlineLevel="0" max="3" min="3" style="121" width="11.52"/>
    <col collapsed="false" customWidth="true" hidden="false" outlineLevel="0" max="7" min="4" style="121" width="13.29"/>
    <col collapsed="false" customWidth="true" hidden="false" outlineLevel="0" max="8" min="8" style="122" width="13.29"/>
    <col collapsed="false" customWidth="true" hidden="false" outlineLevel="0" max="1025" min="9" style="119" width="22.43"/>
  </cols>
  <sheetData>
    <row r="2" customFormat="false" ht="18.75" hidden="false" customHeight="true" outlineLevel="0" collapsed="false">
      <c r="D2" s="123" t="s">
        <v>85</v>
      </c>
      <c r="E2" s="123"/>
      <c r="F2" s="123"/>
      <c r="G2" s="123"/>
    </row>
    <row r="3" customFormat="false" ht="19.5" hidden="false" customHeight="true" outlineLevel="0" collapsed="false">
      <c r="D3" s="124" t="s">
        <v>86</v>
      </c>
      <c r="E3" s="124"/>
      <c r="F3" s="124"/>
      <c r="G3" s="124"/>
      <c r="H3" s="125"/>
    </row>
    <row r="6" customFormat="false" ht="15.75" hidden="false" customHeight="true" outlineLevel="0" collapsed="false">
      <c r="A6" s="126" t="s">
        <v>87</v>
      </c>
      <c r="B6" s="126"/>
      <c r="C6" s="126"/>
      <c r="D6" s="126"/>
      <c r="E6" s="126"/>
      <c r="F6" s="126"/>
      <c r="G6" s="126"/>
      <c r="H6" s="126"/>
    </row>
    <row r="8" s="7" customFormat="true" ht="18.75" hidden="false" customHeight="true" outlineLevel="0" collapsed="false">
      <c r="A8" s="127" t="s">
        <v>2</v>
      </c>
      <c r="B8" s="127"/>
      <c r="C8" s="127"/>
      <c r="D8" s="127"/>
      <c r="E8" s="127"/>
      <c r="F8" s="127"/>
      <c r="G8" s="127"/>
      <c r="H8" s="127"/>
      <c r="I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="7" customFormat="true" ht="17.25" hidden="false" customHeight="true" outlineLevel="0" collapsed="false">
      <c r="A9" s="128" t="s">
        <v>3</v>
      </c>
      <c r="B9" s="128"/>
      <c r="C9" s="128"/>
      <c r="D9" s="128"/>
      <c r="E9" s="128"/>
      <c r="F9" s="128"/>
      <c r="G9" s="128"/>
      <c r="H9" s="128"/>
      <c r="I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="7" customFormat="true" ht="17.25" hidden="false" customHeight="true" outlineLevel="0" collapsed="false">
      <c r="A10" s="129" t="s">
        <v>4</v>
      </c>
      <c r="B10" s="129"/>
      <c r="C10" s="129"/>
      <c r="D10" s="129"/>
      <c r="E10" s="129"/>
      <c r="F10" s="129"/>
      <c r="G10" s="129"/>
      <c r="H10" s="129"/>
      <c r="I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</row>
    <row r="11" customFormat="false" ht="15.75" hidden="false" customHeight="false" outlineLevel="0" collapsed="false">
      <c r="A11" s="130"/>
      <c r="B11" s="130"/>
      <c r="C11" s="130"/>
      <c r="D11" s="130"/>
      <c r="E11" s="130"/>
      <c r="F11" s="130"/>
      <c r="G11" s="130"/>
      <c r="H11" s="130"/>
    </row>
    <row r="12" customFormat="false" ht="12" hidden="false" customHeight="true" outlineLevel="0" collapsed="false">
      <c r="A12" s="131"/>
      <c r="B12" s="132" t="s">
        <v>88</v>
      </c>
      <c r="C12" s="133" t="s">
        <v>89</v>
      </c>
      <c r="D12" s="133" t="s">
        <v>90</v>
      </c>
      <c r="E12" s="133" t="s">
        <v>91</v>
      </c>
      <c r="F12" s="133" t="s">
        <v>92</v>
      </c>
      <c r="G12" s="133" t="s">
        <v>93</v>
      </c>
      <c r="H12" s="134" t="s">
        <v>94</v>
      </c>
    </row>
    <row r="13" customFormat="false" ht="12" hidden="false" customHeight="true" outlineLevel="0" collapsed="false">
      <c r="A13" s="135" t="s">
        <v>95</v>
      </c>
      <c r="B13" s="136"/>
      <c r="C13" s="137" t="s">
        <v>96</v>
      </c>
      <c r="D13" s="137" t="s">
        <v>97</v>
      </c>
      <c r="E13" s="137" t="n">
        <v>60</v>
      </c>
      <c r="F13" s="137" t="n">
        <v>90</v>
      </c>
      <c r="G13" s="137" t="n">
        <v>120</v>
      </c>
      <c r="H13" s="134"/>
    </row>
    <row r="14" customFormat="false" ht="15" hidden="false" customHeight="true" outlineLevel="0" collapsed="false">
      <c r="A14" s="138" t="s">
        <v>98</v>
      </c>
      <c r="B14" s="139" t="s">
        <v>20</v>
      </c>
      <c r="C14" s="140"/>
      <c r="D14" s="140" t="n">
        <v>1</v>
      </c>
      <c r="E14" s="140"/>
      <c r="F14" s="140"/>
      <c r="G14" s="140"/>
      <c r="H14" s="141" t="n">
        <f aca="false">D14+E14+F14+G14</f>
        <v>1</v>
      </c>
    </row>
    <row r="15" s="122" customFormat="true" ht="15" hidden="false" customHeight="true" outlineLevel="0" collapsed="false">
      <c r="A15" s="142"/>
      <c r="B15" s="139"/>
      <c r="C15" s="143"/>
      <c r="D15" s="143" t="n">
        <f aca="false">D14*H15</f>
        <v>2702.64</v>
      </c>
      <c r="E15" s="143"/>
      <c r="F15" s="143"/>
      <c r="G15" s="143"/>
      <c r="H15" s="144" t="n">
        <f aca="false">' PLANILHA CUSTO'!I11</f>
        <v>2702.64</v>
      </c>
    </row>
    <row r="16" s="122" customFormat="true" ht="15" hidden="false" customHeight="true" outlineLevel="0" collapsed="false">
      <c r="A16" s="138" t="s">
        <v>99</v>
      </c>
      <c r="B16" s="139" t="s">
        <v>27</v>
      </c>
      <c r="C16" s="140"/>
      <c r="D16" s="140" t="n">
        <v>0.25</v>
      </c>
      <c r="E16" s="140" t="n">
        <v>0.25</v>
      </c>
      <c r="F16" s="140" t="n">
        <v>0.25</v>
      </c>
      <c r="G16" s="140" t="n">
        <v>0.25</v>
      </c>
      <c r="H16" s="141" t="n">
        <f aca="false">D16+E16+F16+G16</f>
        <v>1</v>
      </c>
    </row>
    <row r="17" customFormat="false" ht="15" hidden="false" customHeight="true" outlineLevel="0" collapsed="false">
      <c r="A17" s="142"/>
      <c r="B17" s="139"/>
      <c r="C17" s="143"/>
      <c r="D17" s="143" t="n">
        <f aca="false">D16*H17</f>
        <v>1262551.47028825</v>
      </c>
      <c r="E17" s="143" t="n">
        <f aca="false">E16*H17</f>
        <v>1262551.47028825</v>
      </c>
      <c r="F17" s="143" t="n">
        <f aca="false">F16*H17</f>
        <v>1262551.47028825</v>
      </c>
      <c r="G17" s="143" t="n">
        <f aca="false">G16*H17</f>
        <v>1262551.47028825</v>
      </c>
      <c r="H17" s="144" t="n">
        <f aca="false">' PLANILHA CUSTO'!I13+' PLANILHA CUSTO'!I31+' PLANILHA CUSTO'!I44+' PLANILHA CUSTO'!I57</f>
        <v>5050205.881153</v>
      </c>
      <c r="I17" s="145"/>
    </row>
    <row r="18" s="122" customFormat="true" ht="12" hidden="false" customHeight="true" outlineLevel="0" collapsed="false">
      <c r="A18" s="142"/>
      <c r="B18" s="146"/>
      <c r="C18" s="143"/>
      <c r="D18" s="143"/>
      <c r="E18" s="143"/>
      <c r="F18" s="143"/>
      <c r="G18" s="143"/>
      <c r="H18" s="147"/>
    </row>
    <row r="19" customFormat="false" ht="20.1" hidden="false" customHeight="true" outlineLevel="0" collapsed="false">
      <c r="A19" s="148"/>
      <c r="B19" s="148"/>
      <c r="C19" s="149" t="e">
        <f aca="false">C15+C17+#REF!+#REF!+#REF!+#REF!+#REF!+#REF!+#REF!+#REF!+#REF!+#REF!+C18</f>
        <v>#REF!</v>
      </c>
      <c r="D19" s="149" t="n">
        <f aca="false">D15+D17</f>
        <v>1265254.11028825</v>
      </c>
      <c r="E19" s="149" t="n">
        <f aca="false">E15+E17</f>
        <v>1262551.47028825</v>
      </c>
      <c r="F19" s="149" t="n">
        <f aca="false">F15+F17</f>
        <v>1262551.47028825</v>
      </c>
      <c r="G19" s="149" t="n">
        <f aca="false">G15+G17</f>
        <v>1262551.47028825</v>
      </c>
      <c r="H19" s="149" t="n">
        <f aca="false">G19+F19+E19+D19</f>
        <v>5052908.521153</v>
      </c>
      <c r="I19" s="150"/>
    </row>
    <row r="20" customFormat="false" ht="27.75" hidden="false" customHeight="true" outlineLevel="0" collapsed="false">
      <c r="A20" s="151" t="s">
        <v>100</v>
      </c>
      <c r="B20" s="151"/>
      <c r="C20" s="149"/>
      <c r="D20" s="149" t="n">
        <f aca="false">D19</f>
        <v>1265254.11028825</v>
      </c>
      <c r="E20" s="149" t="n">
        <f aca="false">D20+E19</f>
        <v>2527805.5805765</v>
      </c>
      <c r="F20" s="149" t="n">
        <f aca="false">E20+F19</f>
        <v>3790357.05086475</v>
      </c>
      <c r="G20" s="149" t="n">
        <f aca="false">F20+G19</f>
        <v>5052908.521153</v>
      </c>
      <c r="H20" s="152"/>
    </row>
    <row r="21" customFormat="false" ht="12" hidden="false" customHeight="true" outlineLevel="0" collapsed="false">
      <c r="A21" s="153"/>
      <c r="B21" s="153"/>
      <c r="C21" s="154"/>
      <c r="D21" s="154"/>
      <c r="E21" s="154"/>
      <c r="F21" s="154"/>
      <c r="G21" s="154"/>
      <c r="H21" s="154"/>
    </row>
    <row r="22" customFormat="false" ht="12" hidden="false" customHeight="true" outlineLevel="0" collapsed="false">
      <c r="A22" s="153"/>
      <c r="B22" s="153"/>
      <c r="C22" s="154"/>
      <c r="D22" s="154"/>
      <c r="E22" s="154"/>
      <c r="F22" s="154"/>
      <c r="G22" s="154"/>
      <c r="H22" s="154"/>
    </row>
    <row r="23" customFormat="false" ht="12" hidden="false" customHeight="true" outlineLevel="0" collapsed="false">
      <c r="A23" s="153"/>
      <c r="B23" s="153"/>
      <c r="C23" s="154"/>
      <c r="D23" s="154"/>
      <c r="E23" s="154"/>
      <c r="F23" s="154"/>
      <c r="G23" s="154"/>
      <c r="H23" s="154"/>
    </row>
    <row r="24" customFormat="false" ht="14.25" hidden="false" customHeight="true" outlineLevel="0" collapsed="false">
      <c r="A24" s="153"/>
      <c r="B24" s="155" t="s">
        <v>61</v>
      </c>
      <c r="C24" s="155"/>
      <c r="D24" s="155"/>
      <c r="E24" s="155"/>
      <c r="F24" s="154"/>
      <c r="G24" s="154"/>
      <c r="H24" s="154"/>
    </row>
    <row r="25" customFormat="false" ht="12" hidden="false" customHeight="true" outlineLevel="0" collapsed="false">
      <c r="A25" s="153"/>
      <c r="B25" s="156"/>
      <c r="C25" s="157"/>
      <c r="D25" s="157"/>
      <c r="E25" s="157"/>
      <c r="F25" s="154"/>
      <c r="G25" s="157"/>
      <c r="H25" s="154"/>
    </row>
    <row r="26" customFormat="false" ht="12" hidden="false" customHeight="true" outlineLevel="0" collapsed="false">
      <c r="A26" s="153"/>
      <c r="B26" s="156"/>
      <c r="C26" s="157"/>
      <c r="D26" s="157"/>
      <c r="E26" s="157"/>
      <c r="F26" s="158" t="s">
        <v>82</v>
      </c>
      <c r="G26" s="158"/>
      <c r="H26" s="158"/>
    </row>
    <row r="27" customFormat="false" ht="12" hidden="false" customHeight="true" outlineLevel="0" collapsed="false">
      <c r="A27" s="153"/>
      <c r="B27" s="159"/>
      <c r="C27" s="159"/>
      <c r="D27" s="159"/>
      <c r="E27" s="159"/>
      <c r="F27" s="158" t="s">
        <v>101</v>
      </c>
      <c r="G27" s="158"/>
      <c r="H27" s="158"/>
    </row>
    <row r="28" customFormat="false" ht="12" hidden="false" customHeight="true" outlineLevel="0" collapsed="false">
      <c r="A28" s="153"/>
      <c r="B28" s="158"/>
      <c r="C28" s="158"/>
      <c r="D28" s="158"/>
      <c r="E28" s="158"/>
      <c r="F28" s="158" t="s">
        <v>64</v>
      </c>
      <c r="G28" s="158"/>
      <c r="H28" s="158"/>
    </row>
    <row r="29" customFormat="false" ht="12" hidden="false" customHeight="true" outlineLevel="0" collapsed="false"/>
    <row r="30" customFormat="false" ht="12" hidden="false" customHeight="true" outlineLevel="0" collapsed="false"/>
  </sheetData>
  <mergeCells count="17">
    <mergeCell ref="D2:G2"/>
    <mergeCell ref="D3:G3"/>
    <mergeCell ref="A6:H6"/>
    <mergeCell ref="A8:H8"/>
    <mergeCell ref="A9:H9"/>
    <mergeCell ref="A10:H10"/>
    <mergeCell ref="A11:H11"/>
    <mergeCell ref="H12:H13"/>
    <mergeCell ref="B14:B15"/>
    <mergeCell ref="B16:B17"/>
    <mergeCell ref="A19:B19"/>
    <mergeCell ref="A20:B20"/>
    <mergeCell ref="B24:E24"/>
    <mergeCell ref="F26:H26"/>
    <mergeCell ref="F27:H27"/>
    <mergeCell ref="B28:E28"/>
    <mergeCell ref="F28:H28"/>
  </mergeCells>
  <printOptions headings="false" gridLines="false" gridLinesSet="true" horizontalCentered="false" verticalCentered="false"/>
  <pageMargins left="0.511805555555555" right="0.511805555555555" top="0.7875" bottom="0.984027777777778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42"/>
  <sheetViews>
    <sheetView showFormulas="false" showGridLines="true" showRowColHeaders="true" showZeros="false" rightToLeft="false" tabSelected="false" showOutlineSymbols="true" defaultGridColor="true" view="normal" topLeftCell="A7" colorId="64" zoomScale="100" zoomScaleNormal="100" zoomScalePageLayoutView="100" workbookViewId="0">
      <selection pane="topLeft" activeCell="A36" activeCellId="0" sqref="A36"/>
    </sheetView>
  </sheetViews>
  <sheetFormatPr defaultRowHeight="12.75" zeroHeight="false" outlineLevelRow="0" outlineLevelCol="0"/>
  <cols>
    <col collapsed="false" customWidth="true" hidden="false" outlineLevel="0" max="1" min="1" style="0" width="22.43"/>
    <col collapsed="false" customWidth="true" hidden="false" outlineLevel="0" max="2" min="2" style="0" width="12.57"/>
    <col collapsed="false" customWidth="true" hidden="false" outlineLevel="0" max="3" min="3" style="0" width="13.7"/>
    <col collapsed="false" customWidth="true" hidden="false" outlineLevel="0" max="4" min="4" style="0" width="14.28"/>
    <col collapsed="false" customWidth="true" hidden="false" outlineLevel="0" max="5" min="5" style="0" width="12.86"/>
    <col collapsed="false" customWidth="true" hidden="false" outlineLevel="0" max="6" min="6" style="0" width="12.14"/>
    <col collapsed="false" customWidth="true" hidden="false" outlineLevel="0" max="1025" min="7" style="0" width="8.67"/>
  </cols>
  <sheetData>
    <row r="2" customFormat="false" ht="23.25" hidden="false" customHeight="false" outlineLevel="0" collapsed="false">
      <c r="B2" s="160" t="s">
        <v>85</v>
      </c>
      <c r="C2" s="160"/>
      <c r="D2" s="160"/>
      <c r="E2" s="160"/>
      <c r="F2" s="160"/>
    </row>
    <row r="3" customFormat="false" ht="15.75" hidden="false" customHeight="false" outlineLevel="0" collapsed="false">
      <c r="B3" s="161" t="s">
        <v>102</v>
      </c>
      <c r="C3" s="161"/>
      <c r="D3" s="161"/>
      <c r="E3" s="161"/>
      <c r="F3" s="161"/>
    </row>
    <row r="7" customFormat="false" ht="18.75" hidden="false" customHeight="false" outlineLevel="0" collapsed="false">
      <c r="A7" s="162" t="s">
        <v>103</v>
      </c>
      <c r="B7" s="162"/>
      <c r="C7" s="162"/>
      <c r="D7" s="162"/>
      <c r="E7" s="162"/>
      <c r="F7" s="162"/>
    </row>
    <row r="8" customFormat="false" ht="15.75" hidden="false" customHeight="false" outlineLevel="0" collapsed="false">
      <c r="A8" s="163" t="s">
        <v>104</v>
      </c>
      <c r="B8" s="163"/>
      <c r="C8" s="163"/>
      <c r="D8" s="163"/>
      <c r="E8" s="163"/>
      <c r="F8" s="163"/>
    </row>
    <row r="9" customFormat="false" ht="15" hidden="false" customHeight="false" outlineLevel="0" collapsed="false">
      <c r="A9" s="11" t="s">
        <v>3</v>
      </c>
      <c r="B9" s="11"/>
      <c r="C9" s="11"/>
      <c r="D9" s="11"/>
      <c r="E9" s="11"/>
      <c r="F9" s="11"/>
    </row>
    <row r="10" customFormat="false" ht="13.5" hidden="false" customHeight="false" outlineLevel="0" collapsed="false">
      <c r="A10" s="164"/>
      <c r="B10" s="164"/>
      <c r="C10" s="164"/>
    </row>
    <row r="11" customFormat="false" ht="31.5" hidden="false" customHeight="false" outlineLevel="0" collapsed="false">
      <c r="A11" s="165" t="s">
        <v>105</v>
      </c>
      <c r="B11" s="166" t="s">
        <v>106</v>
      </c>
      <c r="C11" s="166" t="s">
        <v>107</v>
      </c>
      <c r="D11" s="167" t="s">
        <v>108</v>
      </c>
      <c r="E11" s="168" t="s">
        <v>109</v>
      </c>
      <c r="F11" s="169" t="s">
        <v>110</v>
      </c>
    </row>
    <row r="12" customFormat="false" ht="16.5" hidden="false" customHeight="false" outlineLevel="0" collapsed="false">
      <c r="A12" s="170" t="s">
        <v>111</v>
      </c>
      <c r="B12" s="171" t="n">
        <v>0.038</v>
      </c>
      <c r="C12" s="171" t="n">
        <v>0.0401</v>
      </c>
      <c r="D12" s="172" t="n">
        <v>0.0467</v>
      </c>
      <c r="E12" s="173" t="n">
        <v>0.038</v>
      </c>
      <c r="F12" s="174" t="str">
        <f aca="false">IF(AND(E12&gt;=B12,E12&lt;=D12),"OK","Não OK")</f>
        <v>OK</v>
      </c>
    </row>
    <row r="13" customFormat="false" ht="16.5" hidden="false" customHeight="false" outlineLevel="0" collapsed="false">
      <c r="A13" s="170" t="s">
        <v>112</v>
      </c>
      <c r="B13" s="171" t="n">
        <v>0.0032</v>
      </c>
      <c r="C13" s="171" t="n">
        <v>0.004</v>
      </c>
      <c r="D13" s="172" t="n">
        <v>0.0074</v>
      </c>
      <c r="E13" s="173" t="n">
        <v>0.0032</v>
      </c>
      <c r="F13" s="174" t="str">
        <f aca="false">IF(AND(E13&gt;=B13,E13&lt;=D13),"OK","Não OK")</f>
        <v>OK</v>
      </c>
    </row>
    <row r="14" customFormat="false" ht="16.5" hidden="false" customHeight="false" outlineLevel="0" collapsed="false">
      <c r="A14" s="170" t="s">
        <v>113</v>
      </c>
      <c r="B14" s="171" t="n">
        <v>0.005</v>
      </c>
      <c r="C14" s="171" t="n">
        <v>0.0056</v>
      </c>
      <c r="D14" s="172" t="n">
        <v>0.0097</v>
      </c>
      <c r="E14" s="173" t="n">
        <v>0.005</v>
      </c>
      <c r="F14" s="174" t="str">
        <f aca="false">IF(AND(E14&gt;=B14,E14&lt;=D14),"OK","Não OK")</f>
        <v>OK</v>
      </c>
    </row>
    <row r="15" customFormat="false" ht="16.5" hidden="false" customHeight="false" outlineLevel="0" collapsed="false">
      <c r="A15" s="170" t="s">
        <v>114</v>
      </c>
      <c r="B15" s="175" t="n">
        <v>0.0102</v>
      </c>
      <c r="C15" s="175" t="n">
        <v>0.0111</v>
      </c>
      <c r="D15" s="176" t="n">
        <v>0.0121</v>
      </c>
      <c r="E15" s="173" t="n">
        <v>0.0102</v>
      </c>
      <c r="F15" s="174" t="str">
        <f aca="false">IF(AND(E15&gt;=B15,E15&lt;=D15),"OK","Não OK")</f>
        <v>OK</v>
      </c>
    </row>
    <row r="16" customFormat="false" ht="15.75" hidden="false" customHeight="false" outlineLevel="0" collapsed="false">
      <c r="A16" s="177" t="s">
        <v>115</v>
      </c>
      <c r="B16" s="171" t="n">
        <v>0.0664</v>
      </c>
      <c r="C16" s="171" t="n">
        <v>0.073</v>
      </c>
      <c r="D16" s="171" t="n">
        <v>0.0869</v>
      </c>
      <c r="E16" s="178" t="n">
        <v>0.0665</v>
      </c>
      <c r="F16" s="174" t="str">
        <f aca="false">IF(AND(E16&gt;=B16,E16&lt;=D16),"OK","Não OK")</f>
        <v>OK</v>
      </c>
    </row>
    <row r="17" customFormat="false" ht="29.25" hidden="false" customHeight="true" outlineLevel="0" collapsed="false">
      <c r="A17" s="179" t="s">
        <v>116</v>
      </c>
      <c r="B17" s="180" t="s">
        <v>117</v>
      </c>
      <c r="C17" s="180"/>
      <c r="D17" s="180"/>
      <c r="E17" s="181" t="n">
        <v>0.0665</v>
      </c>
      <c r="F17" s="182"/>
    </row>
    <row r="18" customFormat="false" ht="54.75" hidden="false" customHeight="true" outlineLevel="0" collapsed="false">
      <c r="A18" s="183" t="s">
        <v>118</v>
      </c>
      <c r="B18" s="184" t="n">
        <v>0.196</v>
      </c>
      <c r="C18" s="184" t="n">
        <v>0.2097</v>
      </c>
      <c r="D18" s="184" t="n">
        <v>0.2423</v>
      </c>
      <c r="E18" s="185"/>
      <c r="F18" s="186"/>
    </row>
    <row r="19" customFormat="false" ht="13.5" hidden="false" customHeight="false" outlineLevel="0" collapsed="false">
      <c r="A19" s="164"/>
      <c r="B19" s="164"/>
      <c r="C19" s="164"/>
    </row>
    <row r="20" customFormat="false" ht="12.75" hidden="false" customHeight="false" outlineLevel="0" collapsed="false">
      <c r="A20" s="164"/>
      <c r="B20" s="164"/>
      <c r="C20" s="164"/>
    </row>
    <row r="21" customFormat="false" ht="12.75" hidden="false" customHeight="false" outlineLevel="0" collapsed="false">
      <c r="A21" s="164"/>
      <c r="B21" s="164"/>
      <c r="C21" s="164"/>
    </row>
    <row r="22" customFormat="false" ht="12.75" hidden="false" customHeight="false" outlineLevel="0" collapsed="false">
      <c r="A22" s="164"/>
      <c r="B22" s="164"/>
      <c r="C22" s="164"/>
    </row>
    <row r="23" customFormat="false" ht="12.75" hidden="false" customHeight="false" outlineLevel="0" collapsed="false">
      <c r="A23" s="164"/>
      <c r="B23" s="164"/>
      <c r="C23" s="164"/>
    </row>
    <row r="24" customFormat="false" ht="12.75" hidden="false" customHeight="false" outlineLevel="0" collapsed="false">
      <c r="A24" s="164"/>
      <c r="B24" s="164"/>
      <c r="C24" s="164"/>
    </row>
    <row r="25" customFormat="false" ht="12.75" hidden="false" customHeight="false" outlineLevel="0" collapsed="false">
      <c r="A25" s="164"/>
      <c r="B25" s="164"/>
      <c r="C25" s="164"/>
    </row>
    <row r="26" customFormat="false" ht="12.75" hidden="false" customHeight="false" outlineLevel="0" collapsed="false">
      <c r="A26" s="164"/>
      <c r="B26" s="164"/>
      <c r="C26" s="164"/>
    </row>
    <row r="27" customFormat="false" ht="12.75" hidden="false" customHeight="false" outlineLevel="0" collapsed="false">
      <c r="A27" s="164"/>
      <c r="B27" s="164"/>
      <c r="C27" s="164"/>
    </row>
    <row r="28" customFormat="false" ht="12.75" hidden="false" customHeight="false" outlineLevel="0" collapsed="false">
      <c r="A28" s="164"/>
      <c r="B28" s="164"/>
      <c r="C28" s="164"/>
    </row>
    <row r="29" customFormat="false" ht="12.75" hidden="false" customHeight="false" outlineLevel="0" collapsed="false">
      <c r="A29" s="164"/>
      <c r="B29" s="164"/>
      <c r="C29" s="164"/>
    </row>
    <row r="30" customFormat="false" ht="12.75" hidden="false" customHeight="false" outlineLevel="0" collapsed="false">
      <c r="A30" s="164"/>
      <c r="B30" s="164"/>
      <c r="C30" s="164"/>
    </row>
    <row r="31" customFormat="false" ht="15.75" hidden="false" customHeight="false" outlineLevel="0" collapsed="false">
      <c r="A31" s="187" t="s">
        <v>119</v>
      </c>
      <c r="B31" s="188" t="n">
        <f aca="false">(((1+E12+E13+E14)*(1+E15)*(1+E16)/(1-E17))-1)</f>
        <v>0.207448502903053</v>
      </c>
      <c r="C31" s="189"/>
      <c r="D31" s="190" t="str">
        <f aca="false">IF(AND(B31&gt;=B18,B31&lt;=D18),"OK","Não OK")</f>
        <v>OK</v>
      </c>
    </row>
    <row r="33" customFormat="false" ht="15" hidden="false" customHeight="false" outlineLevel="0" collapsed="false">
      <c r="A33" s="191" t="s">
        <v>120</v>
      </c>
    </row>
    <row r="34" customFormat="false" ht="15" hidden="false" customHeight="false" outlineLevel="0" collapsed="false">
      <c r="A34" s="192" t="s">
        <v>121</v>
      </c>
      <c r="B34" s="193"/>
      <c r="C34" s="193"/>
    </row>
    <row r="35" customFormat="false" ht="15" hidden="false" customHeight="false" outlineLevel="0" collapsed="false">
      <c r="A35" s="191"/>
      <c r="E35" s="0" t="s">
        <v>122</v>
      </c>
    </row>
    <row r="36" customFormat="false" ht="15" hidden="false" customHeight="false" outlineLevel="0" collapsed="false">
      <c r="A36" s="194" t="s">
        <v>61</v>
      </c>
    </row>
    <row r="37" customFormat="false" ht="15" hidden="false" customHeight="false" outlineLevel="0" collapsed="false">
      <c r="A37" s="194"/>
    </row>
    <row r="38" customFormat="false" ht="15" hidden="false" customHeight="false" outlineLevel="0" collapsed="false">
      <c r="A38" s="191"/>
    </row>
    <row r="39" customFormat="false" ht="12.75" hidden="false" customHeight="false" outlineLevel="0" collapsed="false">
      <c r="A39" s="195" t="s">
        <v>123</v>
      </c>
      <c r="B39" s="195"/>
      <c r="C39" s="195"/>
      <c r="D39" s="195"/>
      <c r="E39" s="195"/>
      <c r="F39" s="195"/>
    </row>
    <row r="40" customFormat="false" ht="12.75" hidden="false" customHeight="false" outlineLevel="0" collapsed="false">
      <c r="A40" s="195" t="s">
        <v>101</v>
      </c>
      <c r="B40" s="195"/>
      <c r="C40" s="195"/>
      <c r="D40" s="195"/>
      <c r="E40" s="195"/>
      <c r="F40" s="195"/>
    </row>
    <row r="41" customFormat="false" ht="15" hidden="false" customHeight="true" outlineLevel="0" collapsed="false">
      <c r="A41" s="118" t="s">
        <v>64</v>
      </c>
      <c r="B41" s="118"/>
      <c r="C41" s="118"/>
      <c r="D41" s="118"/>
      <c r="E41" s="118"/>
      <c r="F41" s="118"/>
    </row>
    <row r="42" customFormat="false" ht="14.25" hidden="false" customHeight="true" outlineLevel="0" collapsed="false"/>
  </sheetData>
  <mergeCells count="9">
    <mergeCell ref="B2:F2"/>
    <mergeCell ref="B3:F3"/>
    <mergeCell ref="A7:F7"/>
    <mergeCell ref="A8:F8"/>
    <mergeCell ref="A9:F9"/>
    <mergeCell ref="B17:D17"/>
    <mergeCell ref="A39:F39"/>
    <mergeCell ref="A40:F40"/>
    <mergeCell ref="A41:F41"/>
  </mergeCells>
  <printOptions headings="false" gridLines="false" gridLinesSet="true" horizontalCentered="false" verticalCentered="false"/>
  <pageMargins left="0.905555555555556" right="0.315277777777778" top="0.7875" bottom="0.7875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L196"/>
  <sheetViews>
    <sheetView showFormulas="false" showGridLines="true" showRowColHeaders="true" showZeros="false" rightToLeft="false" tabSelected="false" showOutlineSymbols="true" defaultGridColor="true" view="normal" topLeftCell="A179" colorId="64" zoomScale="130" zoomScaleNormal="130" zoomScalePageLayoutView="100" workbookViewId="0">
      <selection pane="topLeft" activeCell="E187" activeCellId="0" sqref="E187"/>
    </sheetView>
  </sheetViews>
  <sheetFormatPr defaultRowHeight="12.75" zeroHeight="false" outlineLevelRow="0" outlineLevelCol="0"/>
  <cols>
    <col collapsed="false" customWidth="true" hidden="false" outlineLevel="0" max="1" min="1" style="0" width="27"/>
    <col collapsed="false" customWidth="true" hidden="false" outlineLevel="0" max="2" min="2" style="0" width="37.71"/>
    <col collapsed="false" customWidth="true" hidden="false" outlineLevel="0" max="3" min="3" style="0" width="8.57"/>
    <col collapsed="false" customWidth="true" hidden="false" outlineLevel="0" max="4" min="4" style="0" width="9.29"/>
    <col collapsed="false" customWidth="false" hidden="false" outlineLevel="0" max="5" min="5" style="0" width="11.57"/>
    <col collapsed="false" customWidth="true" hidden="false" outlineLevel="0" max="6" min="6" style="0" width="10.14"/>
    <col collapsed="false" customWidth="true" hidden="false" outlineLevel="0" max="7" min="7" style="0" width="9.85"/>
    <col collapsed="false" customWidth="true" hidden="false" outlineLevel="0" max="8" min="8" style="0" width="8.71"/>
    <col collapsed="false" customWidth="true" hidden="false" outlineLevel="0" max="9" min="9" style="0" width="11.14"/>
    <col collapsed="false" customWidth="true" hidden="false" outlineLevel="0" max="10" min="10" style="0" width="9.85"/>
    <col collapsed="false" customWidth="true" hidden="false" outlineLevel="0" max="11" min="11" style="0" width="10.29"/>
    <col collapsed="false" customWidth="true" hidden="false" outlineLevel="0" max="1025" min="12" style="0" width="8.67"/>
  </cols>
  <sheetData>
    <row r="2" customFormat="false" ht="21" hidden="false" customHeight="false" outlineLevel="0" collapsed="false">
      <c r="A2" s="196" t="s">
        <v>124</v>
      </c>
      <c r="B2" s="196"/>
      <c r="C2" s="196"/>
      <c r="D2" s="196"/>
      <c r="E2" s="196"/>
      <c r="F2" s="196"/>
      <c r="G2" s="196"/>
      <c r="H2" s="196"/>
      <c r="I2" s="196"/>
      <c r="J2" s="196"/>
    </row>
    <row r="3" customFormat="false" ht="13.5" hidden="false" customHeight="true" outlineLevel="0" collapsed="false">
      <c r="A3" s="197"/>
      <c r="B3" s="197"/>
      <c r="C3" s="197"/>
      <c r="D3" s="197"/>
      <c r="E3" s="197"/>
    </row>
    <row r="4" customFormat="false" ht="23.25" hidden="false" customHeight="true" outlineLevel="0" collapsed="false">
      <c r="A4" s="198" t="s">
        <v>2</v>
      </c>
      <c r="B4" s="199"/>
      <c r="C4" s="199"/>
      <c r="D4" s="199"/>
      <c r="E4" s="199"/>
      <c r="F4" s="199"/>
      <c r="G4" s="199"/>
      <c r="H4" s="199"/>
      <c r="I4" s="199"/>
      <c r="J4" s="200"/>
    </row>
    <row r="5" customFormat="false" ht="23.25" hidden="false" customHeight="true" outlineLevel="0" collapsed="false">
      <c r="A5" s="201" t="s">
        <v>3</v>
      </c>
      <c r="B5" s="202"/>
      <c r="C5" s="202"/>
      <c r="D5" s="202"/>
      <c r="E5" s="202"/>
      <c r="F5" s="202"/>
      <c r="G5" s="202"/>
      <c r="H5" s="202"/>
      <c r="I5" s="202"/>
      <c r="J5" s="203"/>
    </row>
    <row r="6" customFormat="false" ht="23.25" hidden="false" customHeight="true" outlineLevel="0" collapsed="false">
      <c r="A6" s="16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customFormat="false" ht="15" hidden="false" customHeight="false" outlineLevel="0" collapsed="false">
      <c r="A7" s="204"/>
      <c r="B7" s="204"/>
      <c r="C7" s="204"/>
      <c r="D7" s="204"/>
      <c r="E7" s="204"/>
      <c r="I7" s="204"/>
    </row>
    <row r="8" customFormat="false" ht="15" hidden="false" customHeight="true" outlineLevel="0" collapsed="false">
      <c r="A8" s="205" t="s">
        <v>125</v>
      </c>
      <c r="B8" s="205"/>
      <c r="C8" s="206"/>
      <c r="D8" s="207"/>
      <c r="E8" s="208"/>
      <c r="F8" s="208"/>
      <c r="G8" s="208"/>
      <c r="H8" s="208"/>
      <c r="I8" s="208"/>
      <c r="J8" s="208"/>
    </row>
    <row r="9" customFormat="false" ht="12.75" hidden="false" customHeight="false" outlineLevel="0" collapsed="false">
      <c r="A9" s="209"/>
      <c r="B9" s="209"/>
      <c r="C9" s="209"/>
      <c r="D9" s="209"/>
      <c r="E9" s="209"/>
      <c r="F9" s="209"/>
      <c r="G9" s="209"/>
      <c r="H9" s="209"/>
      <c r="I9" s="209"/>
      <c r="J9" s="209"/>
    </row>
    <row r="10" customFormat="false" ht="15.75" hidden="false" customHeight="true" outlineLevel="0" collapsed="false">
      <c r="A10" s="209"/>
      <c r="B10" s="209"/>
      <c r="C10" s="210" t="s">
        <v>126</v>
      </c>
      <c r="D10" s="210"/>
      <c r="E10" s="211" t="n">
        <f aca="false">E19</f>
        <v>11620.5</v>
      </c>
      <c r="F10" s="211" t="n">
        <f aca="false">F19</f>
        <v>348.615</v>
      </c>
      <c r="G10" s="212" t="s">
        <v>127</v>
      </c>
      <c r="H10" s="212"/>
      <c r="I10" s="213" t="n">
        <f aca="false">I13+I15+I17+I19+I21+I23+I25+I27+I29+I31+I33+I35+I37+I39+I41+I43</f>
        <v>44183.95</v>
      </c>
      <c r="J10" s="213" t="n">
        <f aca="false">J13+J15+J17+J19+J21+J23+J25+J27+J29+J31+J33+J35+J37+J39+J41+J43</f>
        <v>883.679</v>
      </c>
    </row>
    <row r="11" customFormat="false" ht="25.5" hidden="false" customHeight="false" outlineLevel="0" collapsed="false">
      <c r="A11" s="214" t="s">
        <v>128</v>
      </c>
      <c r="B11" s="215" t="s">
        <v>129</v>
      </c>
      <c r="C11" s="216" t="s">
        <v>130</v>
      </c>
      <c r="D11" s="217" t="s">
        <v>131</v>
      </c>
      <c r="E11" s="218" t="s">
        <v>132</v>
      </c>
      <c r="F11" s="218" t="s">
        <v>133</v>
      </c>
      <c r="G11" s="216" t="s">
        <v>130</v>
      </c>
      <c r="H11" s="217" t="s">
        <v>131</v>
      </c>
      <c r="I11" s="218" t="s">
        <v>132</v>
      </c>
      <c r="J11" s="218" t="s">
        <v>133</v>
      </c>
    </row>
    <row r="12" customFormat="false" ht="12.75" hidden="false" customHeight="false" outlineLevel="0" collapsed="false">
      <c r="A12" s="219"/>
      <c r="B12" s="220"/>
      <c r="C12" s="221"/>
      <c r="D12" s="221"/>
      <c r="E12" s="222"/>
      <c r="F12" s="222"/>
      <c r="G12" s="221"/>
      <c r="H12" s="221"/>
      <c r="I12" s="222"/>
      <c r="J12" s="222"/>
    </row>
    <row r="13" customFormat="false" ht="12.75" hidden="false" customHeight="false" outlineLevel="0" collapsed="false">
      <c r="A13" s="223" t="s">
        <v>134</v>
      </c>
      <c r="B13" s="224" t="s">
        <v>135</v>
      </c>
      <c r="C13" s="225"/>
      <c r="D13" s="226"/>
      <c r="E13" s="227"/>
      <c r="F13" s="227"/>
      <c r="G13" s="225" t="n">
        <v>890</v>
      </c>
      <c r="H13" s="226" t="n">
        <v>9.95</v>
      </c>
      <c r="I13" s="227" t="n">
        <f aca="false">G13*H13</f>
        <v>8855.5</v>
      </c>
      <c r="J13" s="227" t="n">
        <f aca="false">I13*0.02</f>
        <v>177.11</v>
      </c>
    </row>
    <row r="14" customFormat="false" ht="12.75" hidden="false" customHeight="false" outlineLevel="0" collapsed="false">
      <c r="A14" s="219"/>
      <c r="B14" s="220"/>
      <c r="C14" s="221"/>
      <c r="D14" s="221"/>
      <c r="E14" s="222"/>
      <c r="F14" s="222"/>
      <c r="G14" s="221"/>
      <c r="H14" s="221"/>
      <c r="I14" s="222"/>
      <c r="J14" s="222"/>
    </row>
    <row r="15" customFormat="false" ht="12.75" hidden="false" customHeight="false" outlineLevel="0" collapsed="false">
      <c r="A15" s="223" t="s">
        <v>136</v>
      </c>
      <c r="B15" s="224" t="s">
        <v>137</v>
      </c>
      <c r="C15" s="225"/>
      <c r="D15" s="226"/>
      <c r="E15" s="227"/>
      <c r="F15" s="227"/>
      <c r="G15" s="225" t="n">
        <v>790</v>
      </c>
      <c r="H15" s="226" t="n">
        <v>10.8</v>
      </c>
      <c r="I15" s="227" t="n">
        <f aca="false">G15*H15</f>
        <v>8532</v>
      </c>
      <c r="J15" s="227" t="n">
        <f aca="false">I15*0.02</f>
        <v>170.64</v>
      </c>
    </row>
    <row r="16" customFormat="false" ht="12.75" hidden="false" customHeight="false" outlineLevel="0" collapsed="false">
      <c r="A16" s="219"/>
      <c r="B16" s="220"/>
      <c r="C16" s="221"/>
      <c r="D16" s="221"/>
      <c r="E16" s="222"/>
      <c r="F16" s="222"/>
      <c r="G16" s="221"/>
      <c r="H16" s="221"/>
      <c r="I16" s="222"/>
      <c r="J16" s="222"/>
    </row>
    <row r="17" customFormat="false" ht="12.75" hidden="false" customHeight="false" outlineLevel="0" collapsed="false">
      <c r="A17" s="223" t="s">
        <v>138</v>
      </c>
      <c r="B17" s="224" t="s">
        <v>139</v>
      </c>
      <c r="C17" s="225"/>
      <c r="D17" s="226"/>
      <c r="E17" s="227"/>
      <c r="F17" s="227"/>
      <c r="G17" s="225" t="n">
        <v>190</v>
      </c>
      <c r="H17" s="226" t="n">
        <v>9.6</v>
      </c>
      <c r="I17" s="227" t="n">
        <f aca="false">G17*H17</f>
        <v>1824</v>
      </c>
      <c r="J17" s="227" t="n">
        <f aca="false">I17*0.02</f>
        <v>36.48</v>
      </c>
    </row>
    <row r="18" customFormat="false" ht="12.75" hidden="false" customHeight="false" outlineLevel="0" collapsed="false">
      <c r="A18" s="219"/>
      <c r="B18" s="220"/>
      <c r="C18" s="221"/>
      <c r="D18" s="221"/>
      <c r="E18" s="222"/>
      <c r="F18" s="222"/>
      <c r="G18" s="221"/>
      <c r="H18" s="221"/>
      <c r="I18" s="222"/>
      <c r="J18" s="222"/>
    </row>
    <row r="19" customFormat="false" ht="25.5" hidden="false" customHeight="false" outlineLevel="0" collapsed="false">
      <c r="A19" s="223" t="s">
        <v>140</v>
      </c>
      <c r="B19" s="224" t="s">
        <v>141</v>
      </c>
      <c r="C19" s="225" t="n">
        <v>915</v>
      </c>
      <c r="D19" s="226" t="n">
        <v>12.7</v>
      </c>
      <c r="E19" s="227" t="n">
        <f aca="false">C19*D19</f>
        <v>11620.5</v>
      </c>
      <c r="F19" s="227" t="n">
        <f aca="false">E19*0.03</f>
        <v>348.615</v>
      </c>
      <c r="G19" s="225"/>
      <c r="H19" s="226"/>
      <c r="I19" s="227"/>
      <c r="J19" s="227"/>
      <c r="K19" s="228"/>
    </row>
    <row r="20" customFormat="false" ht="12.75" hidden="false" customHeight="false" outlineLevel="0" collapsed="false">
      <c r="A20" s="219"/>
      <c r="B20" s="220"/>
      <c r="C20" s="221"/>
      <c r="D20" s="221"/>
      <c r="E20" s="222"/>
      <c r="F20" s="222"/>
      <c r="G20" s="221"/>
      <c r="H20" s="221"/>
      <c r="I20" s="222"/>
      <c r="J20" s="222"/>
    </row>
    <row r="21" customFormat="false" ht="12.75" hidden="false" customHeight="false" outlineLevel="0" collapsed="false">
      <c r="A21" s="223" t="s">
        <v>142</v>
      </c>
      <c r="B21" s="224" t="s">
        <v>139</v>
      </c>
      <c r="C21" s="225"/>
      <c r="D21" s="226"/>
      <c r="E21" s="227"/>
      <c r="F21" s="227"/>
      <c r="G21" s="225" t="n">
        <v>190</v>
      </c>
      <c r="H21" s="226" t="n">
        <v>9.6</v>
      </c>
      <c r="I21" s="227" t="n">
        <f aca="false">G21*H21</f>
        <v>1824</v>
      </c>
      <c r="J21" s="227" t="n">
        <f aca="false">I21*0.02</f>
        <v>36.48</v>
      </c>
    </row>
    <row r="22" customFormat="false" ht="12.75" hidden="false" customHeight="false" outlineLevel="0" collapsed="false">
      <c r="A22" s="219"/>
      <c r="B22" s="220"/>
      <c r="C22" s="221"/>
      <c r="D22" s="221"/>
      <c r="E22" s="222"/>
      <c r="F22" s="222"/>
      <c r="G22" s="221"/>
      <c r="H22" s="221"/>
      <c r="I22" s="222"/>
      <c r="J22" s="222"/>
    </row>
    <row r="23" customFormat="false" ht="12.75" hidden="false" customHeight="false" outlineLevel="0" collapsed="false">
      <c r="A23" s="223" t="s">
        <v>143</v>
      </c>
      <c r="B23" s="224" t="s">
        <v>144</v>
      </c>
      <c r="C23" s="225"/>
      <c r="D23" s="226"/>
      <c r="E23" s="227"/>
      <c r="F23" s="227"/>
      <c r="G23" s="225" t="n">
        <v>290</v>
      </c>
      <c r="H23" s="226" t="n">
        <v>9</v>
      </c>
      <c r="I23" s="227" t="n">
        <f aca="false">G23*H23</f>
        <v>2610</v>
      </c>
      <c r="J23" s="227" t="n">
        <f aca="false">I23*0.02</f>
        <v>52.2</v>
      </c>
    </row>
    <row r="24" customFormat="false" ht="12.75" hidden="false" customHeight="false" outlineLevel="0" collapsed="false">
      <c r="A24" s="219"/>
      <c r="B24" s="220"/>
      <c r="C24" s="221"/>
      <c r="D24" s="221"/>
      <c r="E24" s="222"/>
      <c r="F24" s="222"/>
      <c r="G24" s="221"/>
      <c r="H24" s="221"/>
      <c r="I24" s="222"/>
      <c r="J24" s="222"/>
    </row>
    <row r="25" customFormat="false" ht="12.75" hidden="false" customHeight="false" outlineLevel="0" collapsed="false">
      <c r="A25" s="223" t="s">
        <v>145</v>
      </c>
      <c r="B25" s="224" t="s">
        <v>146</v>
      </c>
      <c r="C25" s="225"/>
      <c r="D25" s="226"/>
      <c r="E25" s="227"/>
      <c r="F25" s="227"/>
      <c r="G25" s="225" t="n">
        <v>290</v>
      </c>
      <c r="H25" s="226" t="n">
        <v>10</v>
      </c>
      <c r="I25" s="227" t="n">
        <f aca="false">G25*H25</f>
        <v>2900</v>
      </c>
      <c r="J25" s="227" t="n">
        <f aca="false">I25*0.02</f>
        <v>58</v>
      </c>
    </row>
    <row r="26" customFormat="false" ht="12.75" hidden="false" customHeight="false" outlineLevel="0" collapsed="false">
      <c r="A26" s="219"/>
      <c r="B26" s="220"/>
      <c r="C26" s="221"/>
      <c r="D26" s="221"/>
      <c r="E26" s="222"/>
      <c r="F26" s="222"/>
      <c r="G26" s="221"/>
      <c r="H26" s="221"/>
      <c r="I26" s="222"/>
      <c r="J26" s="222"/>
    </row>
    <row r="27" customFormat="false" ht="12.75" hidden="false" customHeight="false" outlineLevel="0" collapsed="false">
      <c r="A27" s="223" t="s">
        <v>147</v>
      </c>
      <c r="B27" s="224" t="s">
        <v>148</v>
      </c>
      <c r="C27" s="225"/>
      <c r="D27" s="226"/>
      <c r="E27" s="227"/>
      <c r="F27" s="227"/>
      <c r="G27" s="225" t="n">
        <v>300</v>
      </c>
      <c r="H27" s="226" t="n">
        <v>8.7</v>
      </c>
      <c r="I27" s="227" t="n">
        <f aca="false">G27*H27</f>
        <v>2610</v>
      </c>
      <c r="J27" s="227" t="n">
        <f aca="false">I27*0.02</f>
        <v>52.2</v>
      </c>
    </row>
    <row r="28" customFormat="false" ht="12.75" hidden="false" customHeight="false" outlineLevel="0" collapsed="false">
      <c r="A28" s="219"/>
      <c r="B28" s="220"/>
      <c r="C28" s="221"/>
      <c r="D28" s="221"/>
      <c r="E28" s="222"/>
      <c r="F28" s="222"/>
      <c r="G28" s="221"/>
      <c r="H28" s="221"/>
      <c r="I28" s="222"/>
      <c r="J28" s="222"/>
    </row>
    <row r="29" customFormat="false" ht="12.75" hidden="false" customHeight="false" outlineLevel="0" collapsed="false">
      <c r="A29" s="223" t="s">
        <v>147</v>
      </c>
      <c r="B29" s="224" t="s">
        <v>144</v>
      </c>
      <c r="C29" s="225"/>
      <c r="D29" s="226"/>
      <c r="E29" s="227"/>
      <c r="F29" s="227"/>
      <c r="G29" s="225" t="n">
        <v>290</v>
      </c>
      <c r="H29" s="226" t="n">
        <v>9</v>
      </c>
      <c r="I29" s="227" t="n">
        <f aca="false">G29*H29</f>
        <v>2610</v>
      </c>
      <c r="J29" s="227" t="n">
        <f aca="false">I29*0.02</f>
        <v>52.2</v>
      </c>
    </row>
    <row r="30" customFormat="false" ht="12.75" hidden="false" customHeight="false" outlineLevel="0" collapsed="false">
      <c r="A30" s="219"/>
      <c r="B30" s="220"/>
      <c r="C30" s="221"/>
      <c r="D30" s="221"/>
      <c r="E30" s="222"/>
      <c r="F30" s="222"/>
      <c r="G30" s="221"/>
      <c r="H30" s="221"/>
      <c r="I30" s="222"/>
      <c r="J30" s="222"/>
    </row>
    <row r="31" customFormat="false" ht="17.25" hidden="false" customHeight="true" outlineLevel="0" collapsed="false">
      <c r="A31" s="223" t="s">
        <v>149</v>
      </c>
      <c r="B31" s="224" t="s">
        <v>150</v>
      </c>
      <c r="C31" s="225"/>
      <c r="D31" s="226"/>
      <c r="E31" s="227"/>
      <c r="F31" s="227"/>
      <c r="G31" s="225" t="n">
        <v>330</v>
      </c>
      <c r="H31" s="226" t="n">
        <v>13.3</v>
      </c>
      <c r="I31" s="227" t="n">
        <f aca="false">G31*H31</f>
        <v>4389</v>
      </c>
      <c r="J31" s="227" t="n">
        <f aca="false">I31*0.02</f>
        <v>87.78</v>
      </c>
    </row>
    <row r="32" customFormat="false" ht="12.75" hidden="false" customHeight="false" outlineLevel="0" collapsed="false">
      <c r="A32" s="219"/>
      <c r="B32" s="220"/>
      <c r="C32" s="221"/>
      <c r="D32" s="221"/>
      <c r="E32" s="222"/>
      <c r="F32" s="222"/>
      <c r="G32" s="221"/>
      <c r="H32" s="221"/>
      <c r="I32" s="222"/>
      <c r="J32" s="222"/>
    </row>
    <row r="33" customFormat="false" ht="12.75" hidden="false" customHeight="false" outlineLevel="0" collapsed="false">
      <c r="A33" s="223" t="s">
        <v>151</v>
      </c>
      <c r="B33" s="224" t="s">
        <v>152</v>
      </c>
      <c r="C33" s="225"/>
      <c r="D33" s="226"/>
      <c r="E33" s="227"/>
      <c r="F33" s="227"/>
      <c r="G33" s="225" t="n">
        <v>92.1</v>
      </c>
      <c r="H33" s="226" t="n">
        <v>4.5</v>
      </c>
      <c r="I33" s="227" t="n">
        <f aca="false">G33*H33</f>
        <v>414.45</v>
      </c>
      <c r="J33" s="227" t="n">
        <f aca="false">I33*0.02</f>
        <v>8.289</v>
      </c>
    </row>
    <row r="34" customFormat="false" ht="12.75" hidden="false" customHeight="false" outlineLevel="0" collapsed="false">
      <c r="A34" s="219"/>
      <c r="B34" s="220"/>
      <c r="C34" s="221"/>
      <c r="D34" s="221"/>
      <c r="E34" s="222"/>
      <c r="F34" s="222"/>
      <c r="G34" s="221"/>
      <c r="H34" s="221"/>
      <c r="I34" s="222"/>
      <c r="J34" s="222"/>
    </row>
    <row r="35" customFormat="false" ht="17.25" hidden="false" customHeight="true" outlineLevel="0" collapsed="false">
      <c r="A35" s="229" t="s">
        <v>153</v>
      </c>
      <c r="B35" s="224" t="s">
        <v>154</v>
      </c>
      <c r="C35" s="225"/>
      <c r="D35" s="226"/>
      <c r="E35" s="227"/>
      <c r="F35" s="227"/>
      <c r="G35" s="225" t="n">
        <v>100</v>
      </c>
      <c r="H35" s="226" t="n">
        <v>9.75</v>
      </c>
      <c r="I35" s="227" t="n">
        <f aca="false">G35*H35</f>
        <v>975</v>
      </c>
      <c r="J35" s="227" t="n">
        <f aca="false">I35*0.02</f>
        <v>19.5</v>
      </c>
    </row>
    <row r="36" customFormat="false" ht="12.75" hidden="false" customHeight="false" outlineLevel="0" collapsed="false">
      <c r="A36" s="219"/>
      <c r="B36" s="220"/>
      <c r="C36" s="221"/>
      <c r="D36" s="221"/>
      <c r="E36" s="222"/>
      <c r="F36" s="222"/>
      <c r="G36" s="221"/>
      <c r="H36" s="221"/>
      <c r="I36" s="222"/>
      <c r="J36" s="222"/>
    </row>
    <row r="37" customFormat="false" ht="12.75" hidden="false" customHeight="false" outlineLevel="0" collapsed="false">
      <c r="A37" s="223" t="s">
        <v>155</v>
      </c>
      <c r="B37" s="224" t="s">
        <v>156</v>
      </c>
      <c r="C37" s="225"/>
      <c r="D37" s="226"/>
      <c r="E37" s="227"/>
      <c r="F37" s="227"/>
      <c r="G37" s="225" t="n">
        <v>200</v>
      </c>
      <c r="H37" s="226" t="n">
        <v>9.1</v>
      </c>
      <c r="I37" s="227" t="n">
        <f aca="false">G37*H37</f>
        <v>1820</v>
      </c>
      <c r="J37" s="227" t="n">
        <f aca="false">I37*0.02</f>
        <v>36.4</v>
      </c>
    </row>
    <row r="38" customFormat="false" ht="12.75" hidden="false" customHeight="false" outlineLevel="0" collapsed="false">
      <c r="A38" s="219"/>
      <c r="B38" s="220"/>
      <c r="C38" s="221"/>
      <c r="D38" s="221"/>
      <c r="E38" s="222"/>
      <c r="F38" s="222"/>
      <c r="G38" s="221"/>
      <c r="H38" s="221"/>
      <c r="I38" s="222"/>
      <c r="J38" s="222"/>
    </row>
    <row r="39" customFormat="false" ht="12.75" hidden="false" customHeight="false" outlineLevel="0" collapsed="false">
      <c r="A39" s="223" t="s">
        <v>157</v>
      </c>
      <c r="B39" s="224" t="s">
        <v>158</v>
      </c>
      <c r="C39" s="225"/>
      <c r="D39" s="226"/>
      <c r="E39" s="227"/>
      <c r="F39" s="227"/>
      <c r="G39" s="225" t="n">
        <v>200</v>
      </c>
      <c r="H39" s="226" t="n">
        <v>9.5</v>
      </c>
      <c r="I39" s="227" t="n">
        <f aca="false">G39*H39</f>
        <v>1900</v>
      </c>
      <c r="J39" s="227" t="n">
        <f aca="false">I39*0.02</f>
        <v>38</v>
      </c>
    </row>
    <row r="40" customFormat="false" ht="12.75" hidden="false" customHeight="false" outlineLevel="0" collapsed="false">
      <c r="A40" s="219"/>
      <c r="B40" s="220"/>
      <c r="C40" s="221"/>
      <c r="D40" s="221"/>
      <c r="E40" s="222"/>
      <c r="F40" s="222"/>
      <c r="G40" s="221"/>
      <c r="H40" s="221"/>
      <c r="I40" s="222"/>
      <c r="J40" s="222"/>
    </row>
    <row r="41" customFormat="false" ht="12.75" hidden="false" customHeight="false" outlineLevel="0" collapsed="false">
      <c r="A41" s="223" t="s">
        <v>159</v>
      </c>
      <c r="B41" s="224" t="s">
        <v>160</v>
      </c>
      <c r="C41" s="225"/>
      <c r="D41" s="226"/>
      <c r="E41" s="227"/>
      <c r="F41" s="227"/>
      <c r="G41" s="225" t="n">
        <v>200</v>
      </c>
      <c r="H41" s="226" t="n">
        <v>6.6</v>
      </c>
      <c r="I41" s="227" t="n">
        <f aca="false">G41*H41</f>
        <v>1320</v>
      </c>
      <c r="J41" s="227" t="n">
        <f aca="false">I41*0.02</f>
        <v>26.4</v>
      </c>
    </row>
    <row r="42" customFormat="false" ht="12.75" hidden="false" customHeight="false" outlineLevel="0" collapsed="false">
      <c r="A42" s="219"/>
      <c r="B42" s="220"/>
      <c r="C42" s="221"/>
      <c r="D42" s="221"/>
      <c r="E42" s="222"/>
      <c r="F42" s="222"/>
      <c r="G42" s="221"/>
      <c r="H42" s="221"/>
      <c r="I42" s="222"/>
      <c r="J42" s="222"/>
    </row>
    <row r="43" customFormat="false" ht="12.75" hidden="false" customHeight="false" outlineLevel="0" collapsed="false">
      <c r="A43" s="223" t="s">
        <v>161</v>
      </c>
      <c r="B43" s="224" t="s">
        <v>162</v>
      </c>
      <c r="C43" s="225"/>
      <c r="D43" s="226"/>
      <c r="E43" s="227"/>
      <c r="F43" s="227"/>
      <c r="G43" s="225" t="n">
        <v>200</v>
      </c>
      <c r="H43" s="226" t="n">
        <v>8</v>
      </c>
      <c r="I43" s="227" t="n">
        <f aca="false">G43*H43</f>
        <v>1600</v>
      </c>
      <c r="J43" s="227" t="n">
        <f aca="false">I43*0.02</f>
        <v>32</v>
      </c>
    </row>
    <row r="44" customFormat="false" ht="12.75" hidden="false" customHeight="false" outlineLevel="0" collapsed="false">
      <c r="A44" s="219"/>
      <c r="B44" s="220"/>
      <c r="C44" s="221"/>
      <c r="D44" s="221"/>
      <c r="E44" s="222"/>
      <c r="F44" s="222"/>
      <c r="G44" s="221"/>
      <c r="H44" s="221"/>
      <c r="I44" s="222"/>
      <c r="J44" s="222"/>
    </row>
    <row r="45" customFormat="false" ht="12.75" hidden="true" customHeight="false" outlineLevel="0" collapsed="false">
      <c r="A45" s="223" t="s">
        <v>161</v>
      </c>
      <c r="B45" s="224" t="s">
        <v>162</v>
      </c>
      <c r="C45" s="225" t="n">
        <v>200</v>
      </c>
      <c r="D45" s="226" t="n">
        <v>9</v>
      </c>
      <c r="E45" s="227"/>
      <c r="F45" s="227"/>
      <c r="G45" s="227"/>
      <c r="H45" s="227"/>
      <c r="I45" s="227"/>
      <c r="J45" s="227"/>
    </row>
    <row r="46" customFormat="false" ht="12.75" hidden="true" customHeight="false" outlineLevel="0" collapsed="false">
      <c r="A46" s="219"/>
      <c r="B46" s="220"/>
      <c r="C46" s="221"/>
      <c r="D46" s="221"/>
      <c r="E46" s="222"/>
      <c r="F46" s="222"/>
      <c r="G46" s="222"/>
      <c r="H46" s="222"/>
      <c r="I46" s="222"/>
      <c r="J46" s="222"/>
    </row>
    <row r="47" customFormat="false" ht="15" hidden="false" customHeight="true" outlineLevel="0" collapsed="false">
      <c r="A47" s="205" t="s">
        <v>163</v>
      </c>
      <c r="B47" s="205"/>
      <c r="C47" s="230"/>
      <c r="D47" s="231"/>
      <c r="E47" s="232"/>
      <c r="F47" s="232"/>
      <c r="G47" s="232"/>
      <c r="H47" s="232"/>
      <c r="I47" s="232"/>
      <c r="J47" s="232"/>
    </row>
    <row r="48" customFormat="false" ht="12.75" hidden="false" customHeight="false" outlineLevel="0" collapsed="false">
      <c r="A48" s="209"/>
      <c r="B48" s="209"/>
      <c r="C48" s="233"/>
      <c r="D48" s="233"/>
      <c r="E48" s="233"/>
      <c r="F48" s="233"/>
      <c r="G48" s="233"/>
      <c r="H48" s="233"/>
      <c r="I48" s="233"/>
      <c r="J48" s="233"/>
    </row>
    <row r="49" customFormat="false" ht="19.5" hidden="false" customHeight="true" outlineLevel="0" collapsed="false">
      <c r="A49" s="209"/>
      <c r="B49" s="209"/>
      <c r="C49" s="210" t="s">
        <v>126</v>
      </c>
      <c r="D49" s="210"/>
      <c r="E49" s="211" t="n">
        <f aca="false">E51+E53+E55+E57+E59+E61+E63+E65+E67+E69+E71+E73+E75+E77+E79+E81+E83+E85+E87+E89+E91+E93+E95+E97+E99+E101+E103+E105+E107+E109+E111+E115+E117+E119+E121+E123+E125</f>
        <v>48402.49</v>
      </c>
      <c r="F49" s="211" t="n">
        <f aca="false">F51+F53+F55+F57+F59+F61+F63+F65+F67+F69+F71+F73+F75+F77+F79+F81+F83+F85+F87+F89+F91+F93+F95+F97+F99+F101+F103+F105+F107+F109+F111+F115+F117+F119+F121+F123+F125</f>
        <v>1452.0747</v>
      </c>
      <c r="G49" s="212" t="s">
        <v>127</v>
      </c>
      <c r="H49" s="212"/>
      <c r="I49" s="213" t="n">
        <f aca="false">I51+I53+I55+I57+I59+I61+I63+I65+I67+I69+I71+I73+I75+I77+I79+I81+I83+I85+I87+I89+I91+I93+I95+I97+I99+I101+I103+I105+I107+I109+I111+I115+I117+I119+I121+I123+I125</f>
        <v>13848.25</v>
      </c>
      <c r="J49" s="213" t="n">
        <f aca="false">J51+J53+J55+J57+J59+J61+J63+J65+J67+J69+J71+J73+J75+J77+J79+J81+J83+J85+J87+J89+J91+J93+J95+J97+J99+J101+J103+J105+J107+J109+J111+J115+J117+J119+J121+J123+J125</f>
        <v>276.965</v>
      </c>
      <c r="K49" s="228"/>
    </row>
    <row r="50" customFormat="false" ht="25.5" hidden="false" customHeight="false" outlineLevel="0" collapsed="false">
      <c r="A50" s="214" t="s">
        <v>128</v>
      </c>
      <c r="B50" s="215" t="s">
        <v>129</v>
      </c>
      <c r="C50" s="216" t="s">
        <v>130</v>
      </c>
      <c r="D50" s="217" t="s">
        <v>131</v>
      </c>
      <c r="E50" s="218" t="s">
        <v>132</v>
      </c>
      <c r="F50" s="218" t="s">
        <v>133</v>
      </c>
      <c r="G50" s="216" t="s">
        <v>130</v>
      </c>
      <c r="H50" s="217" t="s">
        <v>131</v>
      </c>
      <c r="I50" s="218" t="s">
        <v>132</v>
      </c>
      <c r="J50" s="218" t="s">
        <v>133</v>
      </c>
    </row>
    <row r="51" customFormat="false" ht="12.75" hidden="false" customHeight="false" outlineLevel="0" collapsed="false">
      <c r="A51" s="223" t="s">
        <v>164</v>
      </c>
      <c r="B51" s="224" t="s">
        <v>165</v>
      </c>
      <c r="C51" s="234" t="n">
        <v>110</v>
      </c>
      <c r="D51" s="235" t="n">
        <v>7.4</v>
      </c>
      <c r="E51" s="227" t="n">
        <f aca="false">C51*D51</f>
        <v>814</v>
      </c>
      <c r="F51" s="236" t="n">
        <f aca="false">E51*0.03</f>
        <v>24.42</v>
      </c>
      <c r="G51" s="234"/>
      <c r="H51" s="235"/>
      <c r="I51" s="227" t="n">
        <f aca="false">G51*H51</f>
        <v>0</v>
      </c>
      <c r="J51" s="236" t="n">
        <f aca="false">I51*0.03</f>
        <v>0</v>
      </c>
    </row>
    <row r="52" customFormat="false" ht="12.75" hidden="false" customHeight="false" outlineLevel="0" collapsed="false">
      <c r="A52" s="237"/>
      <c r="B52" s="237"/>
      <c r="C52" s="238"/>
      <c r="D52" s="238"/>
      <c r="E52" s="238"/>
      <c r="F52" s="239"/>
      <c r="G52" s="238"/>
      <c r="H52" s="238"/>
      <c r="I52" s="238"/>
      <c r="J52" s="239"/>
    </row>
    <row r="53" customFormat="false" ht="12.75" hidden="false" customHeight="false" outlineLevel="0" collapsed="false">
      <c r="A53" s="223" t="s">
        <v>166</v>
      </c>
      <c r="B53" s="224" t="s">
        <v>167</v>
      </c>
      <c r="C53" s="225" t="n">
        <v>160</v>
      </c>
      <c r="D53" s="226" t="n">
        <v>8</v>
      </c>
      <c r="E53" s="227" t="n">
        <f aca="false">C53*D53</f>
        <v>1280</v>
      </c>
      <c r="F53" s="236" t="n">
        <f aca="false">E53*0.03</f>
        <v>38.4</v>
      </c>
      <c r="G53" s="225"/>
      <c r="H53" s="226"/>
      <c r="I53" s="227" t="n">
        <f aca="false">G53*H53</f>
        <v>0</v>
      </c>
      <c r="J53" s="236" t="n">
        <f aca="false">I53*0.03</f>
        <v>0</v>
      </c>
    </row>
    <row r="54" customFormat="false" ht="12.75" hidden="false" customHeight="false" outlineLevel="0" collapsed="false">
      <c r="A54" s="237"/>
      <c r="B54" s="237"/>
      <c r="C54" s="238"/>
      <c r="D54" s="238"/>
      <c r="E54" s="238"/>
      <c r="F54" s="239"/>
      <c r="G54" s="238"/>
      <c r="H54" s="238"/>
      <c r="I54" s="238"/>
      <c r="J54" s="239"/>
    </row>
    <row r="55" customFormat="false" ht="12.75" hidden="false" customHeight="false" outlineLevel="0" collapsed="false">
      <c r="A55" s="223" t="s">
        <v>166</v>
      </c>
      <c r="B55" s="224" t="s">
        <v>168</v>
      </c>
      <c r="C55" s="234"/>
      <c r="D55" s="235"/>
      <c r="E55" s="227"/>
      <c r="F55" s="236"/>
      <c r="G55" s="234" t="n">
        <v>180</v>
      </c>
      <c r="H55" s="235" t="n">
        <v>8.6</v>
      </c>
      <c r="I55" s="227" t="n">
        <f aca="false">G55*H55</f>
        <v>1548</v>
      </c>
      <c r="J55" s="236" t="n">
        <f aca="false">I55*0.02</f>
        <v>30.96</v>
      </c>
    </row>
    <row r="56" customFormat="false" ht="12.75" hidden="false" customHeight="false" outlineLevel="0" collapsed="false">
      <c r="A56" s="237"/>
      <c r="B56" s="237"/>
      <c r="C56" s="238"/>
      <c r="D56" s="238"/>
      <c r="E56" s="238"/>
      <c r="F56" s="239"/>
      <c r="G56" s="238"/>
      <c r="H56" s="238"/>
      <c r="I56" s="238"/>
      <c r="J56" s="239"/>
    </row>
    <row r="57" customFormat="false" ht="18" hidden="false" customHeight="true" outlineLevel="0" collapsed="false">
      <c r="A57" s="223" t="s">
        <v>169</v>
      </c>
      <c r="B57" s="224" t="s">
        <v>170</v>
      </c>
      <c r="C57" s="225" t="n">
        <v>120</v>
      </c>
      <c r="D57" s="226" t="n">
        <v>9.1</v>
      </c>
      <c r="E57" s="227" t="n">
        <f aca="false">C57*D57</f>
        <v>1092</v>
      </c>
      <c r="F57" s="236" t="n">
        <f aca="false">E57*0.03</f>
        <v>32.76</v>
      </c>
      <c r="G57" s="225"/>
      <c r="H57" s="226"/>
      <c r="I57" s="227" t="n">
        <f aca="false">G57*H57</f>
        <v>0</v>
      </c>
      <c r="J57" s="236" t="n">
        <f aca="false">I57*0.03</f>
        <v>0</v>
      </c>
    </row>
    <row r="58" customFormat="false" ht="12.75" hidden="false" customHeight="false" outlineLevel="0" collapsed="false">
      <c r="A58" s="237"/>
      <c r="B58" s="237"/>
      <c r="C58" s="240"/>
      <c r="D58" s="240"/>
      <c r="E58" s="240"/>
      <c r="F58" s="239"/>
      <c r="G58" s="240"/>
      <c r="H58" s="240"/>
      <c r="I58" s="240"/>
      <c r="J58" s="239"/>
    </row>
    <row r="59" customFormat="false" ht="25.5" hidden="false" customHeight="false" outlineLevel="0" collapsed="false">
      <c r="A59" s="223" t="s">
        <v>171</v>
      </c>
      <c r="B59" s="224" t="s">
        <v>172</v>
      </c>
      <c r="C59" s="225"/>
      <c r="D59" s="226"/>
      <c r="E59" s="227"/>
      <c r="F59" s="236"/>
      <c r="G59" s="225" t="n">
        <v>190</v>
      </c>
      <c r="H59" s="226" t="n">
        <v>9.3</v>
      </c>
      <c r="I59" s="227" t="n">
        <f aca="false">G59*H59</f>
        <v>1767</v>
      </c>
      <c r="J59" s="236" t="n">
        <f aca="false">I59*0.02</f>
        <v>35.34</v>
      </c>
    </row>
    <row r="60" customFormat="false" ht="12.75" hidden="false" customHeight="false" outlineLevel="0" collapsed="false">
      <c r="A60" s="237"/>
      <c r="B60" s="237"/>
      <c r="C60" s="238"/>
      <c r="D60" s="238"/>
      <c r="E60" s="238"/>
      <c r="F60" s="239"/>
      <c r="G60" s="238"/>
      <c r="H60" s="238"/>
      <c r="I60" s="238"/>
      <c r="J60" s="239"/>
    </row>
    <row r="61" customFormat="false" ht="12.75" hidden="false" customHeight="false" outlineLevel="0" collapsed="false">
      <c r="A61" s="223" t="s">
        <v>173</v>
      </c>
      <c r="B61" s="224" t="s">
        <v>174</v>
      </c>
      <c r="C61" s="225" t="n">
        <v>270</v>
      </c>
      <c r="D61" s="226" t="n">
        <v>8.5</v>
      </c>
      <c r="E61" s="227" t="n">
        <f aca="false">C61*D61</f>
        <v>2295</v>
      </c>
      <c r="F61" s="236" t="n">
        <f aca="false">E61*0.03</f>
        <v>68.85</v>
      </c>
      <c r="G61" s="225"/>
      <c r="H61" s="226"/>
      <c r="I61" s="227" t="n">
        <f aca="false">G61*H61</f>
        <v>0</v>
      </c>
      <c r="J61" s="236" t="n">
        <f aca="false">I61*0.03</f>
        <v>0</v>
      </c>
    </row>
    <row r="62" customFormat="false" ht="12.75" hidden="false" customHeight="false" outlineLevel="0" collapsed="false">
      <c r="A62" s="237"/>
      <c r="B62" s="237"/>
      <c r="C62" s="238"/>
      <c r="D62" s="238"/>
      <c r="E62" s="238"/>
      <c r="F62" s="239"/>
      <c r="G62" s="238"/>
      <c r="H62" s="238"/>
      <c r="I62" s="238"/>
      <c r="J62" s="239"/>
    </row>
    <row r="63" customFormat="false" ht="12.75" hidden="false" customHeight="false" outlineLevel="0" collapsed="false">
      <c r="A63" s="223" t="s">
        <v>175</v>
      </c>
      <c r="B63" s="224" t="s">
        <v>176</v>
      </c>
      <c r="C63" s="234"/>
      <c r="D63" s="235"/>
      <c r="E63" s="227"/>
      <c r="F63" s="236"/>
      <c r="G63" s="234" t="n">
        <v>83.2</v>
      </c>
      <c r="H63" s="235" t="n">
        <v>9</v>
      </c>
      <c r="I63" s="227" t="n">
        <f aca="false">G63*H63</f>
        <v>748.8</v>
      </c>
      <c r="J63" s="236" t="n">
        <f aca="false">I63*0.02</f>
        <v>14.976</v>
      </c>
    </row>
    <row r="64" customFormat="false" ht="12.75" hidden="false" customHeight="false" outlineLevel="0" collapsed="false">
      <c r="A64" s="241"/>
      <c r="B64" s="237"/>
      <c r="C64" s="238"/>
      <c r="D64" s="238"/>
      <c r="E64" s="238"/>
      <c r="F64" s="239"/>
      <c r="G64" s="238"/>
      <c r="H64" s="238"/>
      <c r="I64" s="238"/>
      <c r="J64" s="239"/>
    </row>
    <row r="65" customFormat="false" ht="12.75" hidden="false" customHeight="false" outlineLevel="0" collapsed="false">
      <c r="A65" s="223" t="s">
        <v>175</v>
      </c>
      <c r="B65" s="224" t="s">
        <v>177</v>
      </c>
      <c r="C65" s="225"/>
      <c r="D65" s="226"/>
      <c r="E65" s="227"/>
      <c r="F65" s="236"/>
      <c r="G65" s="225" t="n">
        <v>88.5</v>
      </c>
      <c r="H65" s="226" t="n">
        <v>9.8</v>
      </c>
      <c r="I65" s="227" t="n">
        <f aca="false">G65*H65</f>
        <v>867.3</v>
      </c>
      <c r="J65" s="236" t="n">
        <f aca="false">I65*0.02</f>
        <v>17.346</v>
      </c>
    </row>
    <row r="66" customFormat="false" ht="12.75" hidden="false" customHeight="false" outlineLevel="0" collapsed="false">
      <c r="A66" s="237"/>
      <c r="B66" s="237"/>
      <c r="C66" s="240"/>
      <c r="D66" s="240"/>
      <c r="E66" s="240"/>
      <c r="F66" s="239"/>
      <c r="G66" s="240"/>
      <c r="H66" s="240"/>
      <c r="I66" s="240"/>
      <c r="J66" s="239"/>
    </row>
    <row r="67" customFormat="false" ht="12.75" hidden="false" customHeight="false" outlineLevel="0" collapsed="false">
      <c r="A67" s="223" t="s">
        <v>178</v>
      </c>
      <c r="B67" s="224" t="s">
        <v>179</v>
      </c>
      <c r="C67" s="225"/>
      <c r="D67" s="226"/>
      <c r="E67" s="227" t="n">
        <f aca="false">C67*D67</f>
        <v>0</v>
      </c>
      <c r="F67" s="236" t="n">
        <f aca="false">E67*0.03</f>
        <v>0</v>
      </c>
      <c r="G67" s="225" t="n">
        <v>80.5</v>
      </c>
      <c r="H67" s="226" t="n">
        <v>10.5</v>
      </c>
      <c r="I67" s="227" t="n">
        <f aca="false">G67*H67</f>
        <v>845.25</v>
      </c>
      <c r="J67" s="236" t="n">
        <f aca="false">I67*0.02</f>
        <v>16.905</v>
      </c>
    </row>
    <row r="68" customFormat="false" ht="12.75" hidden="false" customHeight="false" outlineLevel="0" collapsed="false">
      <c r="A68" s="237"/>
      <c r="B68" s="237"/>
      <c r="C68" s="238"/>
      <c r="D68" s="238"/>
      <c r="E68" s="238"/>
      <c r="F68" s="239"/>
      <c r="G68" s="238"/>
      <c r="H68" s="238"/>
      <c r="I68" s="238"/>
      <c r="J68" s="239"/>
    </row>
    <row r="69" customFormat="false" ht="12.75" hidden="false" customHeight="false" outlineLevel="0" collapsed="false">
      <c r="A69" s="223" t="s">
        <v>180</v>
      </c>
      <c r="B69" s="224" t="s">
        <v>181</v>
      </c>
      <c r="C69" s="225"/>
      <c r="D69" s="226"/>
      <c r="E69" s="227" t="n">
        <f aca="false">C69*D69</f>
        <v>0</v>
      </c>
      <c r="F69" s="236" t="n">
        <f aca="false">E69*0.03</f>
        <v>0</v>
      </c>
      <c r="G69" s="225" t="n">
        <v>81</v>
      </c>
      <c r="H69" s="226" t="n">
        <v>17</v>
      </c>
      <c r="I69" s="227" t="n">
        <f aca="false">G69*H69</f>
        <v>1377</v>
      </c>
      <c r="J69" s="236" t="n">
        <f aca="false">I69*0.02</f>
        <v>27.54</v>
      </c>
    </row>
    <row r="70" customFormat="false" ht="12.75" hidden="false" customHeight="false" outlineLevel="0" collapsed="false">
      <c r="A70" s="237"/>
      <c r="B70" s="237"/>
      <c r="C70" s="238"/>
      <c r="D70" s="238"/>
      <c r="E70" s="238"/>
      <c r="F70" s="239"/>
      <c r="G70" s="238"/>
      <c r="H70" s="238"/>
      <c r="I70" s="238"/>
      <c r="J70" s="239"/>
    </row>
    <row r="71" customFormat="false" ht="12.75" hidden="false" customHeight="false" outlineLevel="0" collapsed="false">
      <c r="A71" s="223" t="s">
        <v>182</v>
      </c>
      <c r="B71" s="242" t="s">
        <v>183</v>
      </c>
      <c r="C71" s="234"/>
      <c r="D71" s="235"/>
      <c r="E71" s="227" t="n">
        <f aca="false">C71*D71</f>
        <v>0</v>
      </c>
      <c r="F71" s="236" t="n">
        <f aca="false">E71*0.03</f>
        <v>0</v>
      </c>
      <c r="G71" s="234" t="n">
        <v>160</v>
      </c>
      <c r="H71" s="235" t="n">
        <v>8.8</v>
      </c>
      <c r="I71" s="227" t="n">
        <f aca="false">G71*H71</f>
        <v>1408</v>
      </c>
      <c r="J71" s="236" t="n">
        <f aca="false">I71*0.02</f>
        <v>28.16</v>
      </c>
    </row>
    <row r="72" customFormat="false" ht="12.75" hidden="false" customHeight="false" outlineLevel="0" collapsed="false">
      <c r="A72" s="237"/>
      <c r="B72" s="237"/>
      <c r="C72" s="238"/>
      <c r="D72" s="238"/>
      <c r="E72" s="238"/>
      <c r="F72" s="239"/>
      <c r="G72" s="238"/>
      <c r="H72" s="238"/>
      <c r="I72" s="238"/>
      <c r="J72" s="239"/>
    </row>
    <row r="73" customFormat="false" ht="12.75" hidden="false" customHeight="false" outlineLevel="0" collapsed="false">
      <c r="A73" s="223" t="s">
        <v>184</v>
      </c>
      <c r="B73" s="224" t="s">
        <v>185</v>
      </c>
      <c r="C73" s="225" t="n">
        <v>350</v>
      </c>
      <c r="D73" s="226" t="n">
        <v>10.2</v>
      </c>
      <c r="E73" s="227" t="n">
        <f aca="false">C73*D73</f>
        <v>3570</v>
      </c>
      <c r="F73" s="236" t="n">
        <f aca="false">E73*0.03</f>
        <v>107.1</v>
      </c>
      <c r="G73" s="225"/>
      <c r="H73" s="226"/>
      <c r="I73" s="227" t="n">
        <f aca="false">G73*H73</f>
        <v>0</v>
      </c>
      <c r="J73" s="236" t="n">
        <f aca="false">I73*0.03</f>
        <v>0</v>
      </c>
    </row>
    <row r="74" customFormat="false" ht="12.75" hidden="false" customHeight="false" outlineLevel="0" collapsed="false">
      <c r="A74" s="237"/>
      <c r="B74" s="237"/>
      <c r="C74" s="240"/>
      <c r="D74" s="240"/>
      <c r="E74" s="240"/>
      <c r="F74" s="239"/>
      <c r="G74" s="240"/>
      <c r="H74" s="240"/>
      <c r="I74" s="240"/>
      <c r="J74" s="239"/>
    </row>
    <row r="75" customFormat="false" ht="12.75" hidden="false" customHeight="false" outlineLevel="0" collapsed="false">
      <c r="A75" s="223" t="s">
        <v>184</v>
      </c>
      <c r="B75" s="224" t="s">
        <v>186</v>
      </c>
      <c r="C75" s="225" t="n">
        <v>180</v>
      </c>
      <c r="D75" s="226" t="n">
        <v>7.8</v>
      </c>
      <c r="E75" s="227" t="n">
        <f aca="false">C75*D75</f>
        <v>1404</v>
      </c>
      <c r="F75" s="236" t="n">
        <f aca="false">E75*0.03</f>
        <v>42.12</v>
      </c>
      <c r="G75" s="225"/>
      <c r="H75" s="226"/>
      <c r="I75" s="227" t="n">
        <f aca="false">G75*H75</f>
        <v>0</v>
      </c>
      <c r="J75" s="236" t="n">
        <f aca="false">I75*0.03</f>
        <v>0</v>
      </c>
    </row>
    <row r="76" customFormat="false" ht="12.75" hidden="false" customHeight="false" outlineLevel="0" collapsed="false">
      <c r="A76" s="237"/>
      <c r="B76" s="237"/>
      <c r="C76" s="240"/>
      <c r="D76" s="240"/>
      <c r="E76" s="240"/>
      <c r="F76" s="239"/>
      <c r="G76" s="240"/>
      <c r="H76" s="240"/>
      <c r="I76" s="240"/>
      <c r="J76" s="239"/>
    </row>
    <row r="77" customFormat="false" ht="12.75" hidden="false" customHeight="false" outlineLevel="0" collapsed="false">
      <c r="A77" s="223" t="s">
        <v>187</v>
      </c>
      <c r="B77" s="224" t="s">
        <v>188</v>
      </c>
      <c r="C77" s="234" t="n">
        <v>360</v>
      </c>
      <c r="D77" s="235" t="n">
        <v>8.8</v>
      </c>
      <c r="E77" s="227" t="n">
        <f aca="false">C77*D77</f>
        <v>3168</v>
      </c>
      <c r="F77" s="236" t="n">
        <f aca="false">E77*0.03</f>
        <v>95.04</v>
      </c>
      <c r="G77" s="234"/>
      <c r="H77" s="235"/>
      <c r="I77" s="227" t="n">
        <f aca="false">G77*H77</f>
        <v>0</v>
      </c>
      <c r="J77" s="236" t="n">
        <f aca="false">I77*0.03</f>
        <v>0</v>
      </c>
    </row>
    <row r="78" customFormat="false" ht="12.75" hidden="false" customHeight="false" outlineLevel="0" collapsed="false">
      <c r="A78" s="237"/>
      <c r="B78" s="237"/>
      <c r="C78" s="240"/>
      <c r="D78" s="240"/>
      <c r="E78" s="240"/>
      <c r="F78" s="239"/>
      <c r="G78" s="240"/>
      <c r="H78" s="240"/>
      <c r="I78" s="240"/>
      <c r="J78" s="239"/>
    </row>
    <row r="79" customFormat="false" ht="12.75" hidden="false" customHeight="false" outlineLevel="0" collapsed="false">
      <c r="A79" s="223" t="s">
        <v>189</v>
      </c>
      <c r="B79" s="224" t="s">
        <v>190</v>
      </c>
      <c r="C79" s="243" t="n">
        <v>210</v>
      </c>
      <c r="D79" s="243" t="n">
        <v>7.2</v>
      </c>
      <c r="E79" s="244" t="n">
        <f aca="false">C79*D79</f>
        <v>1512</v>
      </c>
      <c r="F79" s="236" t="n">
        <f aca="false">E79*0.03</f>
        <v>45.36</v>
      </c>
      <c r="G79" s="243"/>
      <c r="H79" s="243"/>
      <c r="I79" s="244" t="n">
        <f aca="false">G79*H79</f>
        <v>0</v>
      </c>
      <c r="J79" s="236" t="n">
        <f aca="false">I79*0.03</f>
        <v>0</v>
      </c>
    </row>
    <row r="80" customFormat="false" ht="12.75" hidden="false" customHeight="false" outlineLevel="0" collapsed="false">
      <c r="A80" s="237"/>
      <c r="B80" s="237"/>
      <c r="C80" s="225"/>
      <c r="D80" s="226"/>
      <c r="E80" s="240"/>
      <c r="F80" s="239"/>
      <c r="G80" s="225"/>
      <c r="H80" s="226"/>
      <c r="I80" s="240"/>
      <c r="J80" s="239"/>
    </row>
    <row r="81" customFormat="false" ht="12.75" hidden="false" customHeight="false" outlineLevel="0" collapsed="false">
      <c r="A81" s="223" t="s">
        <v>191</v>
      </c>
      <c r="B81" s="224" t="s">
        <v>192</v>
      </c>
      <c r="C81" s="240" t="n">
        <v>180</v>
      </c>
      <c r="D81" s="240" t="n">
        <v>7.4</v>
      </c>
      <c r="E81" s="244" t="n">
        <f aca="false">C81*D81</f>
        <v>1332</v>
      </c>
      <c r="F81" s="236" t="n">
        <f aca="false">E81*0.03</f>
        <v>39.96</v>
      </c>
      <c r="G81" s="240"/>
      <c r="H81" s="240"/>
      <c r="I81" s="244" t="n">
        <f aca="false">G81*H81</f>
        <v>0</v>
      </c>
      <c r="J81" s="236" t="n">
        <f aca="false">I81*0.03</f>
        <v>0</v>
      </c>
    </row>
    <row r="82" customFormat="false" ht="12.75" hidden="false" customHeight="false" outlineLevel="0" collapsed="false">
      <c r="A82" s="237"/>
      <c r="B82" s="237"/>
      <c r="C82" s="225"/>
      <c r="D82" s="226"/>
      <c r="E82" s="240"/>
      <c r="F82" s="239"/>
      <c r="G82" s="225"/>
      <c r="H82" s="226"/>
      <c r="I82" s="240"/>
      <c r="J82" s="239"/>
    </row>
    <row r="83" customFormat="false" ht="12.75" hidden="false" customHeight="false" outlineLevel="0" collapsed="false">
      <c r="A83" s="223" t="s">
        <v>193</v>
      </c>
      <c r="B83" s="224" t="s">
        <v>194</v>
      </c>
      <c r="C83" s="240" t="n">
        <v>89.7</v>
      </c>
      <c r="D83" s="240" t="n">
        <v>8.5</v>
      </c>
      <c r="E83" s="244" t="n">
        <f aca="false">C83*D83</f>
        <v>762.45</v>
      </c>
      <c r="F83" s="236" t="n">
        <f aca="false">E83*0.03</f>
        <v>22.8735</v>
      </c>
      <c r="G83" s="240"/>
      <c r="H83" s="240"/>
      <c r="I83" s="244" t="n">
        <f aca="false">G83*H83</f>
        <v>0</v>
      </c>
      <c r="J83" s="236" t="n">
        <f aca="false">I83*0.03</f>
        <v>0</v>
      </c>
    </row>
    <row r="84" customFormat="false" ht="12.75" hidden="false" customHeight="false" outlineLevel="0" collapsed="false">
      <c r="A84" s="237"/>
      <c r="B84" s="237"/>
      <c r="C84" s="245"/>
      <c r="D84" s="246"/>
      <c r="E84" s="240"/>
      <c r="F84" s="239"/>
      <c r="G84" s="245"/>
      <c r="H84" s="246"/>
      <c r="I84" s="240"/>
      <c r="J84" s="239"/>
    </row>
    <row r="85" customFormat="false" ht="12.75" hidden="false" customHeight="false" outlineLevel="0" collapsed="false">
      <c r="A85" s="223" t="s">
        <v>195</v>
      </c>
      <c r="B85" s="224" t="s">
        <v>196</v>
      </c>
      <c r="C85" s="240" t="n">
        <v>360</v>
      </c>
      <c r="D85" s="240" t="n">
        <v>7.9</v>
      </c>
      <c r="E85" s="244" t="n">
        <f aca="false">C85*D85</f>
        <v>2844</v>
      </c>
      <c r="F85" s="236" t="n">
        <f aca="false">E85*0.03</f>
        <v>85.32</v>
      </c>
      <c r="G85" s="240"/>
      <c r="H85" s="240"/>
      <c r="I85" s="244" t="n">
        <f aca="false">G85*H85</f>
        <v>0</v>
      </c>
      <c r="J85" s="236" t="n">
        <f aca="false">I85*0.03</f>
        <v>0</v>
      </c>
    </row>
    <row r="86" customFormat="false" ht="12.75" hidden="false" customHeight="false" outlineLevel="0" collapsed="false">
      <c r="A86" s="237"/>
      <c r="B86" s="237"/>
      <c r="C86" s="225"/>
      <c r="D86" s="226"/>
      <c r="E86" s="240"/>
      <c r="F86" s="239"/>
      <c r="G86" s="225"/>
      <c r="H86" s="226"/>
      <c r="I86" s="240"/>
      <c r="J86" s="239"/>
    </row>
    <row r="87" customFormat="false" ht="12.75" hidden="false" customHeight="false" outlineLevel="0" collapsed="false">
      <c r="A87" s="223" t="s">
        <v>197</v>
      </c>
      <c r="B87" s="224" t="s">
        <v>198</v>
      </c>
      <c r="C87" s="240" t="n">
        <v>90.2</v>
      </c>
      <c r="D87" s="240" t="n">
        <v>8.2</v>
      </c>
      <c r="E87" s="244" t="n">
        <f aca="false">C87*D87</f>
        <v>739.64</v>
      </c>
      <c r="F87" s="236" t="n">
        <f aca="false">E87*0.03</f>
        <v>22.1892</v>
      </c>
      <c r="G87" s="240"/>
      <c r="H87" s="240"/>
      <c r="I87" s="244" t="n">
        <f aca="false">G87*H87</f>
        <v>0</v>
      </c>
      <c r="J87" s="236" t="n">
        <f aca="false">I87*0.03</f>
        <v>0</v>
      </c>
    </row>
    <row r="88" customFormat="false" ht="12.75" hidden="false" customHeight="false" outlineLevel="0" collapsed="false">
      <c r="A88" s="237"/>
      <c r="B88" s="237"/>
      <c r="C88" s="245"/>
      <c r="D88" s="246"/>
      <c r="E88" s="240"/>
      <c r="F88" s="239"/>
      <c r="G88" s="245"/>
      <c r="H88" s="246"/>
      <c r="I88" s="240"/>
      <c r="J88" s="239"/>
    </row>
    <row r="89" customFormat="false" ht="12.75" hidden="false" customHeight="false" outlineLevel="0" collapsed="false">
      <c r="A89" s="223" t="s">
        <v>199</v>
      </c>
      <c r="B89" s="224" t="s">
        <v>200</v>
      </c>
      <c r="C89" s="240" t="n">
        <v>310</v>
      </c>
      <c r="D89" s="240" t="n">
        <v>8.2</v>
      </c>
      <c r="E89" s="244" t="n">
        <f aca="false">C89*D89</f>
        <v>2542</v>
      </c>
      <c r="F89" s="236" t="n">
        <f aca="false">E89*0.03</f>
        <v>76.26</v>
      </c>
      <c r="G89" s="240"/>
      <c r="H89" s="240"/>
      <c r="I89" s="244" t="n">
        <f aca="false">G89*H89</f>
        <v>0</v>
      </c>
      <c r="J89" s="236" t="n">
        <f aca="false">I89*0.03</f>
        <v>0</v>
      </c>
    </row>
    <row r="90" customFormat="false" ht="12.75" hidden="false" customHeight="false" outlineLevel="0" collapsed="false">
      <c r="A90" s="237"/>
      <c r="B90" s="237"/>
      <c r="C90" s="225"/>
      <c r="D90" s="226"/>
      <c r="E90" s="240"/>
      <c r="F90" s="239"/>
      <c r="G90" s="225"/>
      <c r="H90" s="226"/>
      <c r="I90" s="240"/>
      <c r="J90" s="239"/>
    </row>
    <row r="91" customFormat="false" ht="12.75" hidden="false" customHeight="false" outlineLevel="0" collapsed="false">
      <c r="A91" s="223" t="s">
        <v>201</v>
      </c>
      <c r="B91" s="224" t="s">
        <v>202</v>
      </c>
      <c r="C91" s="240" t="n">
        <v>490</v>
      </c>
      <c r="D91" s="240" t="n">
        <v>9.7</v>
      </c>
      <c r="E91" s="244" t="n">
        <f aca="false">C91*D91</f>
        <v>4753</v>
      </c>
      <c r="F91" s="236" t="n">
        <f aca="false">E91*0.03</f>
        <v>142.59</v>
      </c>
      <c r="G91" s="240"/>
      <c r="H91" s="240"/>
      <c r="I91" s="244" t="n">
        <f aca="false">G91*H91</f>
        <v>0</v>
      </c>
      <c r="J91" s="236" t="n">
        <f aca="false">I91*0.03</f>
        <v>0</v>
      </c>
    </row>
    <row r="92" customFormat="false" ht="12.75" hidden="false" customHeight="false" outlineLevel="0" collapsed="false">
      <c r="A92" s="237"/>
      <c r="B92" s="237"/>
      <c r="C92" s="225"/>
      <c r="D92" s="226"/>
      <c r="E92" s="240"/>
      <c r="F92" s="239"/>
      <c r="G92" s="225"/>
      <c r="H92" s="226"/>
      <c r="I92" s="240"/>
      <c r="J92" s="239"/>
    </row>
    <row r="93" customFormat="false" ht="12.75" hidden="false" customHeight="false" outlineLevel="0" collapsed="false">
      <c r="A93" s="247" t="s">
        <v>203</v>
      </c>
      <c r="B93" s="224" t="s">
        <v>200</v>
      </c>
      <c r="C93" s="240" t="n">
        <v>320</v>
      </c>
      <c r="D93" s="240" t="n">
        <v>7.7</v>
      </c>
      <c r="E93" s="244" t="n">
        <f aca="false">C93*D93</f>
        <v>2464</v>
      </c>
      <c r="F93" s="236" t="n">
        <f aca="false">E93*0.03</f>
        <v>73.92</v>
      </c>
      <c r="G93" s="240"/>
      <c r="H93" s="240"/>
      <c r="I93" s="244" t="n">
        <f aca="false">G93*H93</f>
        <v>0</v>
      </c>
      <c r="J93" s="236" t="n">
        <f aca="false">I93*0.03</f>
        <v>0</v>
      </c>
    </row>
    <row r="94" customFormat="false" ht="12.75" hidden="false" customHeight="false" outlineLevel="0" collapsed="false">
      <c r="A94" s="237"/>
      <c r="B94" s="237"/>
      <c r="C94" s="245"/>
      <c r="D94" s="246"/>
      <c r="E94" s="240"/>
      <c r="F94" s="239"/>
      <c r="G94" s="245"/>
      <c r="H94" s="246"/>
      <c r="I94" s="240"/>
      <c r="J94" s="239"/>
    </row>
    <row r="95" customFormat="false" ht="25.5" hidden="false" customHeight="false" outlineLevel="0" collapsed="false">
      <c r="A95" s="223" t="s">
        <v>204</v>
      </c>
      <c r="B95" s="224" t="s">
        <v>205</v>
      </c>
      <c r="C95" s="240" t="n">
        <v>290</v>
      </c>
      <c r="D95" s="240" t="n">
        <v>8.2</v>
      </c>
      <c r="E95" s="244" t="n">
        <f aca="false">C95*D95</f>
        <v>2378</v>
      </c>
      <c r="F95" s="236" t="n">
        <f aca="false">E95*0.03</f>
        <v>71.34</v>
      </c>
      <c r="G95" s="240"/>
      <c r="H95" s="240"/>
      <c r="I95" s="244" t="n">
        <f aca="false">G95*H95</f>
        <v>0</v>
      </c>
      <c r="J95" s="236" t="n">
        <f aca="false">I95*0.03</f>
        <v>0</v>
      </c>
    </row>
    <row r="96" customFormat="false" ht="12.75" hidden="false" customHeight="false" outlineLevel="0" collapsed="false">
      <c r="A96" s="237"/>
      <c r="B96" s="237"/>
      <c r="C96" s="245"/>
      <c r="D96" s="246"/>
      <c r="E96" s="240"/>
      <c r="F96" s="239"/>
      <c r="G96" s="245"/>
      <c r="H96" s="246"/>
      <c r="I96" s="240"/>
      <c r="J96" s="239"/>
    </row>
    <row r="97" customFormat="false" ht="12.75" hidden="false" customHeight="false" outlineLevel="0" collapsed="false">
      <c r="A97" s="223" t="s">
        <v>204</v>
      </c>
      <c r="B97" s="224" t="s">
        <v>206</v>
      </c>
      <c r="C97" s="240" t="n">
        <v>110</v>
      </c>
      <c r="D97" s="240" t="n">
        <v>8.6</v>
      </c>
      <c r="E97" s="244" t="n">
        <f aca="false">C97*D97</f>
        <v>946</v>
      </c>
      <c r="F97" s="236" t="n">
        <f aca="false">E97*0.03</f>
        <v>28.38</v>
      </c>
      <c r="G97" s="240"/>
      <c r="H97" s="240"/>
      <c r="I97" s="244" t="n">
        <f aca="false">G97*H97</f>
        <v>0</v>
      </c>
      <c r="J97" s="236" t="n">
        <f aca="false">I97*0.03</f>
        <v>0</v>
      </c>
    </row>
    <row r="98" customFormat="false" ht="12.75" hidden="false" customHeight="false" outlineLevel="0" collapsed="false">
      <c r="A98" s="237"/>
      <c r="B98" s="237"/>
      <c r="C98" s="225"/>
      <c r="D98" s="226"/>
      <c r="E98" s="240"/>
      <c r="F98" s="239"/>
      <c r="G98" s="225"/>
      <c r="H98" s="226"/>
      <c r="I98" s="240"/>
      <c r="J98" s="239"/>
    </row>
    <row r="99" customFormat="false" ht="12.75" hidden="false" customHeight="false" outlineLevel="0" collapsed="false">
      <c r="A99" s="223" t="s">
        <v>204</v>
      </c>
      <c r="B99" s="224" t="s">
        <v>207</v>
      </c>
      <c r="C99" s="243" t="n">
        <v>170</v>
      </c>
      <c r="D99" s="243" t="n">
        <v>8.35</v>
      </c>
      <c r="E99" s="244" t="n">
        <f aca="false">C99*D99</f>
        <v>1419.5</v>
      </c>
      <c r="F99" s="236" t="n">
        <f aca="false">E99*0.03</f>
        <v>42.585</v>
      </c>
      <c r="G99" s="243"/>
      <c r="H99" s="243"/>
      <c r="I99" s="244" t="n">
        <f aca="false">G99*H99</f>
        <v>0</v>
      </c>
      <c r="J99" s="236" t="n">
        <f aca="false">I99*0.03</f>
        <v>0</v>
      </c>
    </row>
    <row r="100" customFormat="false" ht="12.75" hidden="false" customHeight="false" outlineLevel="0" collapsed="false">
      <c r="A100" s="237"/>
      <c r="B100" s="237"/>
      <c r="C100" s="240"/>
      <c r="D100" s="240"/>
      <c r="E100" s="240"/>
      <c r="F100" s="239"/>
      <c r="G100" s="240"/>
      <c r="H100" s="240"/>
      <c r="I100" s="240"/>
      <c r="J100" s="239"/>
    </row>
    <row r="101" customFormat="false" ht="12.75" hidden="false" customHeight="false" outlineLevel="0" collapsed="false">
      <c r="A101" s="223" t="s">
        <v>208</v>
      </c>
      <c r="B101" s="224" t="s">
        <v>209</v>
      </c>
      <c r="C101" s="225"/>
      <c r="D101" s="226"/>
      <c r="E101" s="244"/>
      <c r="F101" s="236" t="n">
        <f aca="false">E101*0.03</f>
        <v>0</v>
      </c>
      <c r="G101" s="225" t="n">
        <v>99.4</v>
      </c>
      <c r="H101" s="226" t="n">
        <v>8.5</v>
      </c>
      <c r="I101" s="244" t="n">
        <f aca="false">G101*H101</f>
        <v>844.9</v>
      </c>
      <c r="J101" s="236" t="n">
        <f aca="false">I101*0.02</f>
        <v>16.898</v>
      </c>
      <c r="K101" s="193"/>
      <c r="L101" s="193"/>
    </row>
    <row r="102" customFormat="false" ht="12.75" hidden="false" customHeight="false" outlineLevel="0" collapsed="false">
      <c r="A102" s="237"/>
      <c r="B102" s="237"/>
      <c r="C102" s="240"/>
      <c r="D102" s="240"/>
      <c r="E102" s="240"/>
      <c r="F102" s="239"/>
      <c r="G102" s="240"/>
      <c r="H102" s="240"/>
      <c r="I102" s="240"/>
      <c r="J102" s="239"/>
      <c r="K102" s="193"/>
      <c r="L102" s="193"/>
    </row>
    <row r="103" customFormat="false" ht="12.75" hidden="false" customHeight="false" outlineLevel="0" collapsed="false">
      <c r="A103" s="223" t="s">
        <v>208</v>
      </c>
      <c r="B103" s="224" t="s">
        <v>210</v>
      </c>
      <c r="C103" s="225"/>
      <c r="D103" s="226"/>
      <c r="E103" s="244"/>
      <c r="F103" s="236" t="n">
        <f aca="false">E103*0.03</f>
        <v>0</v>
      </c>
      <c r="G103" s="225" t="n">
        <v>120</v>
      </c>
      <c r="H103" s="226" t="n">
        <v>8.5</v>
      </c>
      <c r="I103" s="244" t="n">
        <f aca="false">G103*H103</f>
        <v>1020</v>
      </c>
      <c r="J103" s="236" t="n">
        <f aca="false">I103*0.02</f>
        <v>20.4</v>
      </c>
      <c r="K103" s="193"/>
      <c r="L103" s="193"/>
    </row>
    <row r="104" customFormat="false" ht="12.75" hidden="false" customHeight="false" outlineLevel="0" collapsed="false">
      <c r="A104" s="237"/>
      <c r="B104" s="237"/>
      <c r="C104" s="240"/>
      <c r="D104" s="240"/>
      <c r="E104" s="240"/>
      <c r="F104" s="239"/>
      <c r="G104" s="240"/>
      <c r="H104" s="240"/>
      <c r="I104" s="240"/>
      <c r="J104" s="239"/>
      <c r="K104" s="193"/>
      <c r="L104" s="193"/>
    </row>
    <row r="105" customFormat="false" ht="12.75" hidden="false" customHeight="false" outlineLevel="0" collapsed="false">
      <c r="A105" s="223" t="s">
        <v>208</v>
      </c>
      <c r="B105" s="224" t="s">
        <v>211</v>
      </c>
      <c r="C105" s="225" t="n">
        <v>280</v>
      </c>
      <c r="D105" s="226" t="n">
        <v>8.3</v>
      </c>
      <c r="E105" s="244" t="n">
        <f aca="false">C105*D105</f>
        <v>2324</v>
      </c>
      <c r="F105" s="236" t="n">
        <f aca="false">E105*0.03</f>
        <v>69.72</v>
      </c>
      <c r="G105" s="225"/>
      <c r="H105" s="226"/>
      <c r="I105" s="244" t="n">
        <f aca="false">G105*H105</f>
        <v>0</v>
      </c>
      <c r="J105" s="236" t="n">
        <f aca="false">I105*0.03</f>
        <v>0</v>
      </c>
      <c r="K105" s="193"/>
      <c r="L105" s="193"/>
    </row>
    <row r="106" customFormat="false" ht="12.75" hidden="false" customHeight="false" outlineLevel="0" collapsed="false">
      <c r="A106" s="237"/>
      <c r="B106" s="237"/>
      <c r="C106" s="240"/>
      <c r="D106" s="240"/>
      <c r="E106" s="240"/>
      <c r="F106" s="239"/>
      <c r="G106" s="240"/>
      <c r="H106" s="240"/>
      <c r="I106" s="240"/>
      <c r="J106" s="239"/>
      <c r="K106" s="193"/>
      <c r="L106" s="193"/>
    </row>
    <row r="107" customFormat="false" ht="12.75" hidden="false" customHeight="false" outlineLevel="0" collapsed="false">
      <c r="A107" s="223" t="s">
        <v>208</v>
      </c>
      <c r="B107" s="224" t="s">
        <v>212</v>
      </c>
      <c r="C107" s="225"/>
      <c r="D107" s="226"/>
      <c r="E107" s="244"/>
      <c r="F107" s="236" t="n">
        <f aca="false">E107*0.03</f>
        <v>0</v>
      </c>
      <c r="G107" s="225" t="n">
        <v>340</v>
      </c>
      <c r="H107" s="226" t="n">
        <v>7.8</v>
      </c>
      <c r="I107" s="244" t="n">
        <f aca="false">G107*H107</f>
        <v>2652</v>
      </c>
      <c r="J107" s="236" t="n">
        <f aca="false">I107*0.02</f>
        <v>53.04</v>
      </c>
      <c r="K107" s="193"/>
      <c r="L107" s="193"/>
    </row>
    <row r="108" customFormat="false" ht="12.75" hidden="false" customHeight="false" outlineLevel="0" collapsed="false">
      <c r="A108" s="237"/>
      <c r="B108" s="237"/>
      <c r="C108" s="240"/>
      <c r="D108" s="240"/>
      <c r="E108" s="240"/>
      <c r="F108" s="239"/>
      <c r="G108" s="240"/>
      <c r="H108" s="240"/>
      <c r="I108" s="240"/>
      <c r="J108" s="239"/>
    </row>
    <row r="109" customFormat="false" ht="12.75" hidden="false" customHeight="false" outlineLevel="0" collapsed="false">
      <c r="A109" s="223" t="s">
        <v>213</v>
      </c>
      <c r="B109" s="224" t="s">
        <v>214</v>
      </c>
      <c r="C109" s="245"/>
      <c r="D109" s="246"/>
      <c r="E109" s="244"/>
      <c r="F109" s="236"/>
      <c r="G109" s="245" t="n">
        <v>110</v>
      </c>
      <c r="H109" s="246" t="n">
        <v>7</v>
      </c>
      <c r="I109" s="244" t="n">
        <f aca="false">G109*H109</f>
        <v>770</v>
      </c>
      <c r="J109" s="236" t="n">
        <f aca="false">I109*0.02</f>
        <v>15.4</v>
      </c>
    </row>
    <row r="110" customFormat="false" ht="12.75" hidden="false" customHeight="false" outlineLevel="0" collapsed="false">
      <c r="A110" s="237"/>
      <c r="B110" s="237"/>
      <c r="C110" s="240"/>
      <c r="D110" s="240"/>
      <c r="E110" s="240"/>
      <c r="F110" s="239"/>
      <c r="G110" s="240"/>
      <c r="H110" s="240"/>
      <c r="I110" s="240"/>
      <c r="J110" s="239"/>
    </row>
    <row r="111" customFormat="false" ht="12.75" hidden="false" customHeight="false" outlineLevel="0" collapsed="false">
      <c r="A111" s="223" t="s">
        <v>213</v>
      </c>
      <c r="B111" s="224" t="s">
        <v>215</v>
      </c>
      <c r="C111" s="225" t="n">
        <v>83</v>
      </c>
      <c r="D111" s="226" t="n">
        <v>8.3</v>
      </c>
      <c r="E111" s="244" t="n">
        <f aca="false">C111*D111</f>
        <v>688.9</v>
      </c>
      <c r="F111" s="236" t="n">
        <f aca="false">E111*0.03</f>
        <v>20.667</v>
      </c>
      <c r="G111" s="225"/>
      <c r="H111" s="226"/>
      <c r="I111" s="244" t="n">
        <f aca="false">G111*H111</f>
        <v>0</v>
      </c>
      <c r="J111" s="236" t="n">
        <f aca="false">I111*0.03</f>
        <v>0</v>
      </c>
    </row>
    <row r="112" customFormat="false" ht="12.75" hidden="false" customHeight="false" outlineLevel="0" collapsed="false">
      <c r="A112" s="237"/>
      <c r="B112" s="237"/>
      <c r="C112" s="240"/>
      <c r="D112" s="240"/>
      <c r="E112" s="240"/>
      <c r="F112" s="239"/>
      <c r="G112" s="240"/>
      <c r="H112" s="240"/>
      <c r="I112" s="240"/>
      <c r="J112" s="239"/>
    </row>
    <row r="113" customFormat="false" ht="12.75" hidden="false" customHeight="false" outlineLevel="0" collapsed="false">
      <c r="A113" s="223" t="s">
        <v>213</v>
      </c>
      <c r="B113" s="224" t="s">
        <v>216</v>
      </c>
      <c r="C113" s="225"/>
      <c r="D113" s="226"/>
      <c r="E113" s="244"/>
      <c r="F113" s="236"/>
      <c r="G113" s="225" t="n">
        <v>80</v>
      </c>
      <c r="H113" s="226" t="n">
        <v>8.3</v>
      </c>
      <c r="I113" s="244" t="n">
        <f aca="false">G113*H113</f>
        <v>664</v>
      </c>
      <c r="J113" s="236" t="n">
        <f aca="false">I113*0.02</f>
        <v>13.28</v>
      </c>
    </row>
    <row r="114" customFormat="false" ht="12.75" hidden="false" customHeight="false" outlineLevel="0" collapsed="false">
      <c r="A114" s="237"/>
      <c r="B114" s="237"/>
      <c r="C114" s="240"/>
      <c r="D114" s="240"/>
      <c r="E114" s="240"/>
      <c r="F114" s="239"/>
      <c r="G114" s="240"/>
      <c r="H114" s="240"/>
      <c r="I114" s="240"/>
      <c r="J114" s="239"/>
    </row>
    <row r="115" customFormat="false" ht="12.75" hidden="false" customHeight="false" outlineLevel="0" collapsed="false">
      <c r="A115" s="248" t="s">
        <v>213</v>
      </c>
      <c r="B115" s="249" t="s">
        <v>217</v>
      </c>
      <c r="C115" s="243" t="n">
        <v>160</v>
      </c>
      <c r="D115" s="243" t="n">
        <v>8.3</v>
      </c>
      <c r="E115" s="244" t="n">
        <f aca="false">C115*D115</f>
        <v>1328</v>
      </c>
      <c r="F115" s="236" t="n">
        <f aca="false">E115*0.03</f>
        <v>39.84</v>
      </c>
      <c r="G115" s="243"/>
      <c r="H115" s="243"/>
      <c r="I115" s="244" t="n">
        <f aca="false">G115*H115</f>
        <v>0</v>
      </c>
      <c r="J115" s="236" t="n">
        <f aca="false">I115*0.03</f>
        <v>0</v>
      </c>
    </row>
    <row r="116" customFormat="false" ht="12.75" hidden="false" customHeight="false" outlineLevel="0" collapsed="false">
      <c r="A116" s="237"/>
      <c r="B116" s="237"/>
      <c r="C116" s="240"/>
      <c r="D116" s="240"/>
      <c r="E116" s="240"/>
      <c r="F116" s="239"/>
      <c r="G116" s="240"/>
      <c r="H116" s="240"/>
      <c r="I116" s="240"/>
      <c r="J116" s="239"/>
    </row>
    <row r="117" customFormat="false" ht="12.75" hidden="false" customHeight="false" outlineLevel="0" collapsed="false">
      <c r="A117" s="250" t="s">
        <v>218</v>
      </c>
      <c r="B117" s="247" t="s">
        <v>219</v>
      </c>
      <c r="C117" s="243" t="n">
        <v>570</v>
      </c>
      <c r="D117" s="243" t="n">
        <v>8</v>
      </c>
      <c r="E117" s="244" t="n">
        <f aca="false">C117*D117</f>
        <v>4560</v>
      </c>
      <c r="F117" s="236" t="n">
        <f aca="false">E117*0.03</f>
        <v>136.8</v>
      </c>
      <c r="G117" s="243"/>
      <c r="H117" s="243"/>
      <c r="I117" s="244" t="n">
        <f aca="false">G117*H117</f>
        <v>0</v>
      </c>
      <c r="J117" s="236" t="n">
        <f aca="false">I117*0.03</f>
        <v>0</v>
      </c>
    </row>
    <row r="118" customFormat="false" ht="12.75" hidden="false" customHeight="false" outlineLevel="0" collapsed="false">
      <c r="A118" s="237"/>
      <c r="B118" s="237"/>
      <c r="C118" s="240"/>
      <c r="D118" s="240"/>
      <c r="E118" s="240"/>
      <c r="F118" s="239"/>
      <c r="G118" s="240"/>
      <c r="H118" s="240"/>
      <c r="I118" s="240"/>
      <c r="J118" s="239"/>
    </row>
    <row r="119" customFormat="false" ht="12.75" hidden="false" customHeight="false" outlineLevel="0" collapsed="false">
      <c r="A119" s="250" t="s">
        <v>218</v>
      </c>
      <c r="B119" s="249" t="s">
        <v>220</v>
      </c>
      <c r="C119" s="243" t="n">
        <v>150</v>
      </c>
      <c r="D119" s="243" t="n">
        <v>8</v>
      </c>
      <c r="E119" s="244" t="n">
        <f aca="false">C119*D119</f>
        <v>1200</v>
      </c>
      <c r="F119" s="236" t="n">
        <f aca="false">E119*0.03</f>
        <v>36</v>
      </c>
      <c r="G119" s="243"/>
      <c r="H119" s="243"/>
      <c r="I119" s="244" t="n">
        <f aca="false">G119*H119</f>
        <v>0</v>
      </c>
      <c r="J119" s="236" t="n">
        <f aca="false">I119*0.03</f>
        <v>0</v>
      </c>
    </row>
    <row r="120" customFormat="false" ht="12.75" hidden="false" customHeight="false" outlineLevel="0" collapsed="false">
      <c r="A120" s="237"/>
      <c r="B120" s="237"/>
      <c r="C120" s="240"/>
      <c r="D120" s="240"/>
      <c r="E120" s="240"/>
      <c r="F120" s="239"/>
      <c r="G120" s="240"/>
      <c r="H120" s="240"/>
      <c r="I120" s="240"/>
      <c r="J120" s="239"/>
    </row>
    <row r="121" customFormat="false" ht="12.75" hidden="false" customHeight="false" outlineLevel="0" collapsed="false">
      <c r="A121" s="250" t="s">
        <v>218</v>
      </c>
      <c r="B121" s="249" t="s">
        <v>221</v>
      </c>
      <c r="C121" s="243" t="n">
        <v>150</v>
      </c>
      <c r="D121" s="243" t="n">
        <v>7.6</v>
      </c>
      <c r="E121" s="244" t="n">
        <f aca="false">C121*D121</f>
        <v>1140</v>
      </c>
      <c r="F121" s="236" t="n">
        <f aca="false">E121*0.03</f>
        <v>34.2</v>
      </c>
      <c r="G121" s="243"/>
      <c r="H121" s="243"/>
      <c r="I121" s="244" t="n">
        <f aca="false">G121*H121</f>
        <v>0</v>
      </c>
      <c r="J121" s="236" t="n">
        <f aca="false">I121*0.03</f>
        <v>0</v>
      </c>
    </row>
    <row r="122" customFormat="false" ht="12.75" hidden="false" customHeight="false" outlineLevel="0" collapsed="false">
      <c r="A122" s="237"/>
      <c r="B122" s="237"/>
      <c r="C122" s="240"/>
      <c r="D122" s="240"/>
      <c r="E122" s="240"/>
      <c r="F122" s="239"/>
      <c r="G122" s="240"/>
      <c r="H122" s="240"/>
      <c r="I122" s="240"/>
      <c r="J122" s="239"/>
    </row>
    <row r="123" customFormat="false" ht="25.5" hidden="false" customHeight="false" outlineLevel="0" collapsed="false">
      <c r="A123" s="223" t="s">
        <v>222</v>
      </c>
      <c r="B123" s="224" t="s">
        <v>223</v>
      </c>
      <c r="C123" s="245" t="n">
        <v>85</v>
      </c>
      <c r="D123" s="246" t="n">
        <v>7.6</v>
      </c>
      <c r="E123" s="244" t="n">
        <f aca="false">C123*D123</f>
        <v>646</v>
      </c>
      <c r="F123" s="236" t="n">
        <f aca="false">E123*0.03</f>
        <v>19.38</v>
      </c>
      <c r="G123" s="245"/>
      <c r="H123" s="246"/>
      <c r="I123" s="244" t="n">
        <f aca="false">G123*H123</f>
        <v>0</v>
      </c>
      <c r="J123" s="236" t="n">
        <f aca="false">I123*0.03</f>
        <v>0</v>
      </c>
    </row>
    <row r="124" customFormat="false" ht="12.75" hidden="false" customHeight="false" outlineLevel="0" collapsed="false">
      <c r="A124" s="237"/>
      <c r="B124" s="237"/>
      <c r="C124" s="240"/>
      <c r="D124" s="240"/>
      <c r="E124" s="240"/>
      <c r="F124" s="239"/>
      <c r="G124" s="240"/>
      <c r="H124" s="240"/>
      <c r="I124" s="240"/>
      <c r="J124" s="239"/>
    </row>
    <row r="125" customFormat="false" ht="12.75" hidden="false" customHeight="false" outlineLevel="0" collapsed="false">
      <c r="A125" s="223" t="s">
        <v>222</v>
      </c>
      <c r="B125" s="224" t="s">
        <v>224</v>
      </c>
      <c r="C125" s="225" t="n">
        <v>150</v>
      </c>
      <c r="D125" s="226" t="n">
        <v>8</v>
      </c>
      <c r="E125" s="244" t="n">
        <f aca="false">C125*D125</f>
        <v>1200</v>
      </c>
      <c r="F125" s="236" t="n">
        <f aca="false">E125*0.03</f>
        <v>36</v>
      </c>
      <c r="G125" s="225"/>
      <c r="H125" s="226"/>
      <c r="I125" s="244" t="n">
        <f aca="false">G125*H125</f>
        <v>0</v>
      </c>
      <c r="J125" s="236" t="n">
        <f aca="false">I125*0.03</f>
        <v>0</v>
      </c>
    </row>
    <row r="126" customFormat="false" ht="12.75" hidden="false" customHeight="false" outlineLevel="0" collapsed="false">
      <c r="A126" s="251"/>
      <c r="B126" s="251"/>
      <c r="C126" s="221"/>
      <c r="D126" s="252"/>
      <c r="E126" s="253"/>
      <c r="G126" s="253"/>
      <c r="H126" s="253"/>
      <c r="I126" s="253"/>
      <c r="J126" s="253"/>
    </row>
    <row r="127" customFormat="false" ht="15" hidden="false" customHeight="true" outlineLevel="0" collapsed="false">
      <c r="A127" s="205" t="s">
        <v>225</v>
      </c>
      <c r="B127" s="205"/>
      <c r="C127" s="230"/>
      <c r="D127" s="231"/>
      <c r="E127" s="232"/>
      <c r="F127" s="232"/>
      <c r="G127" s="232"/>
      <c r="H127" s="232"/>
      <c r="I127" s="232"/>
      <c r="J127" s="232"/>
    </row>
    <row r="128" customFormat="false" ht="6" hidden="false" customHeight="true" outlineLevel="0" collapsed="false">
      <c r="A128" s="209"/>
      <c r="B128" s="209"/>
      <c r="C128" s="233"/>
      <c r="D128" s="233"/>
      <c r="E128" s="233"/>
      <c r="F128" s="233"/>
      <c r="G128" s="233"/>
      <c r="H128" s="233"/>
      <c r="I128" s="233"/>
      <c r="J128" s="233"/>
    </row>
    <row r="129" customFormat="false" ht="21" hidden="false" customHeight="true" outlineLevel="0" collapsed="false">
      <c r="A129" s="209"/>
      <c r="B129" s="209"/>
      <c r="C129" s="210" t="s">
        <v>126</v>
      </c>
      <c r="D129" s="210"/>
      <c r="E129" s="211" t="n">
        <f aca="false">E131+E133+E135+E137+E139+E141+E143</f>
        <v>0</v>
      </c>
      <c r="F129" s="211" t="n">
        <f aca="false">F131+F133+F135+F137+F139+F141+F143</f>
        <v>0</v>
      </c>
      <c r="G129" s="212" t="s">
        <v>127</v>
      </c>
      <c r="H129" s="212"/>
      <c r="I129" s="213" t="n">
        <f aca="false">I131+I133+I135+I137+I139+I141+I143</f>
        <v>21120.8</v>
      </c>
      <c r="J129" s="213" t="n">
        <f aca="false">J131+J133+J135+J137+J139+J141+J143</f>
        <v>422.416</v>
      </c>
    </row>
    <row r="130" customFormat="false" ht="25.5" hidden="false" customHeight="false" outlineLevel="0" collapsed="false">
      <c r="A130" s="214" t="s">
        <v>128</v>
      </c>
      <c r="B130" s="215" t="s">
        <v>129</v>
      </c>
      <c r="C130" s="216" t="s">
        <v>130</v>
      </c>
      <c r="D130" s="217" t="s">
        <v>131</v>
      </c>
      <c r="E130" s="218" t="s">
        <v>132</v>
      </c>
      <c r="F130" s="218" t="s">
        <v>133</v>
      </c>
      <c r="G130" s="216" t="s">
        <v>130</v>
      </c>
      <c r="H130" s="217" t="s">
        <v>131</v>
      </c>
      <c r="I130" s="218" t="s">
        <v>132</v>
      </c>
      <c r="J130" s="218" t="s">
        <v>133</v>
      </c>
    </row>
    <row r="131" customFormat="false" ht="25.5" hidden="false" customHeight="false" outlineLevel="0" collapsed="false">
      <c r="A131" s="223" t="s">
        <v>226</v>
      </c>
      <c r="B131" s="224" t="s">
        <v>227</v>
      </c>
      <c r="C131" s="234"/>
      <c r="D131" s="235"/>
      <c r="E131" s="227"/>
      <c r="F131" s="227"/>
      <c r="G131" s="234" t="n">
        <v>610</v>
      </c>
      <c r="H131" s="235" t="n">
        <v>10</v>
      </c>
      <c r="I131" s="227" t="n">
        <f aca="false">G131*H131</f>
        <v>6100</v>
      </c>
      <c r="J131" s="227" t="n">
        <f aca="false">I131*0.02</f>
        <v>122</v>
      </c>
    </row>
    <row r="132" customFormat="false" ht="12.75" hidden="false" customHeight="false" outlineLevel="0" collapsed="false">
      <c r="A132" s="237"/>
      <c r="B132" s="237"/>
      <c r="C132" s="238"/>
      <c r="D132" s="238"/>
      <c r="E132" s="238"/>
      <c r="F132" s="238"/>
      <c r="G132" s="238"/>
      <c r="H132" s="238"/>
      <c r="I132" s="238"/>
      <c r="J132" s="238"/>
    </row>
    <row r="133" customFormat="false" ht="25.5" hidden="false" customHeight="false" outlineLevel="0" collapsed="false">
      <c r="A133" s="223" t="s">
        <v>228</v>
      </c>
      <c r="B133" s="224" t="s">
        <v>227</v>
      </c>
      <c r="C133" s="225"/>
      <c r="D133" s="226"/>
      <c r="E133" s="227"/>
      <c r="F133" s="227"/>
      <c r="G133" s="225" t="n">
        <v>860</v>
      </c>
      <c r="H133" s="226" t="n">
        <v>9.5</v>
      </c>
      <c r="I133" s="227" t="n">
        <f aca="false">G133*H133</f>
        <v>8170</v>
      </c>
      <c r="J133" s="227" t="n">
        <f aca="false">I133*0.02</f>
        <v>163.4</v>
      </c>
    </row>
    <row r="134" customFormat="false" ht="12.75" hidden="false" customHeight="false" outlineLevel="0" collapsed="false">
      <c r="A134" s="237"/>
      <c r="B134" s="237"/>
      <c r="C134" s="238"/>
      <c r="D134" s="238"/>
      <c r="E134" s="238"/>
      <c r="F134" s="238"/>
      <c r="G134" s="238"/>
      <c r="H134" s="238"/>
      <c r="I134" s="238"/>
      <c r="J134" s="238"/>
    </row>
    <row r="135" customFormat="false" ht="25.5" hidden="false" customHeight="false" outlineLevel="0" collapsed="false">
      <c r="A135" s="223" t="s">
        <v>229</v>
      </c>
      <c r="B135" s="224" t="s">
        <v>227</v>
      </c>
      <c r="C135" s="234"/>
      <c r="D135" s="235"/>
      <c r="E135" s="227"/>
      <c r="F135" s="227"/>
      <c r="G135" s="234" t="n">
        <v>330</v>
      </c>
      <c r="H135" s="235" t="n">
        <v>8.8</v>
      </c>
      <c r="I135" s="227" t="n">
        <f aca="false">G135*H135</f>
        <v>2904</v>
      </c>
      <c r="J135" s="227" t="n">
        <f aca="false">I135*0.02</f>
        <v>58.08</v>
      </c>
    </row>
    <row r="136" customFormat="false" ht="12.75" hidden="false" customHeight="false" outlineLevel="0" collapsed="false">
      <c r="A136" s="237"/>
      <c r="B136" s="237"/>
      <c r="C136" s="238"/>
      <c r="D136" s="238"/>
      <c r="E136" s="238"/>
      <c r="F136" s="238"/>
      <c r="G136" s="238"/>
      <c r="H136" s="238"/>
      <c r="I136" s="238"/>
      <c r="J136" s="238"/>
    </row>
    <row r="137" customFormat="false" ht="25.5" hidden="false" customHeight="false" outlineLevel="0" collapsed="false">
      <c r="A137" s="223" t="s">
        <v>230</v>
      </c>
      <c r="B137" s="224" t="s">
        <v>231</v>
      </c>
      <c r="C137" s="225"/>
      <c r="D137" s="226"/>
      <c r="E137" s="227"/>
      <c r="F137" s="227"/>
      <c r="G137" s="225" t="n">
        <v>70.5</v>
      </c>
      <c r="H137" s="226" t="n">
        <v>8.8</v>
      </c>
      <c r="I137" s="227" t="n">
        <f aca="false">G137*H137</f>
        <v>620.4</v>
      </c>
      <c r="J137" s="227" t="n">
        <f aca="false">I137*0.02</f>
        <v>12.408</v>
      </c>
    </row>
    <row r="138" customFormat="false" ht="12.75" hidden="false" customHeight="false" outlineLevel="0" collapsed="false">
      <c r="A138" s="237"/>
      <c r="B138" s="237"/>
      <c r="C138" s="240"/>
      <c r="D138" s="240"/>
      <c r="E138" s="240"/>
      <c r="F138" s="238"/>
      <c r="G138" s="240"/>
      <c r="H138" s="240"/>
      <c r="I138" s="240"/>
      <c r="J138" s="238"/>
    </row>
    <row r="139" customFormat="false" ht="25.5" hidden="false" customHeight="false" outlineLevel="0" collapsed="false">
      <c r="A139" s="223" t="s">
        <v>232</v>
      </c>
      <c r="B139" s="224" t="s">
        <v>233</v>
      </c>
      <c r="C139" s="225"/>
      <c r="D139" s="226"/>
      <c r="E139" s="227"/>
      <c r="F139" s="227"/>
      <c r="G139" s="225" t="n">
        <v>132.5</v>
      </c>
      <c r="H139" s="226" t="n">
        <v>9.5</v>
      </c>
      <c r="I139" s="227" t="n">
        <f aca="false">G139*H139</f>
        <v>1258.75</v>
      </c>
      <c r="J139" s="227" t="n">
        <f aca="false">I139*0.02</f>
        <v>25.175</v>
      </c>
    </row>
    <row r="140" customFormat="false" ht="12.75" hidden="false" customHeight="false" outlineLevel="0" collapsed="false">
      <c r="A140" s="237"/>
      <c r="B140" s="237"/>
      <c r="C140" s="238"/>
      <c r="D140" s="238"/>
      <c r="E140" s="238"/>
      <c r="F140" s="238"/>
      <c r="G140" s="238"/>
      <c r="H140" s="238"/>
      <c r="I140" s="238"/>
      <c r="J140" s="238"/>
    </row>
    <row r="141" customFormat="false" ht="25.5" hidden="false" customHeight="false" outlineLevel="0" collapsed="false">
      <c r="A141" s="223" t="s">
        <v>234</v>
      </c>
      <c r="B141" s="224" t="s">
        <v>235</v>
      </c>
      <c r="C141" s="225"/>
      <c r="D141" s="226"/>
      <c r="E141" s="227"/>
      <c r="F141" s="227"/>
      <c r="G141" s="225" t="n">
        <v>135</v>
      </c>
      <c r="H141" s="226" t="n">
        <v>10.75</v>
      </c>
      <c r="I141" s="227" t="n">
        <f aca="false">G141*H141</f>
        <v>1451.25</v>
      </c>
      <c r="J141" s="227" t="n">
        <f aca="false">I141*0.02</f>
        <v>29.025</v>
      </c>
    </row>
    <row r="142" customFormat="false" ht="12.75" hidden="false" customHeight="false" outlineLevel="0" collapsed="false">
      <c r="A142" s="237"/>
      <c r="B142" s="237"/>
      <c r="C142" s="238"/>
      <c r="D142" s="238"/>
      <c r="E142" s="238"/>
      <c r="F142" s="238"/>
      <c r="G142" s="238"/>
      <c r="H142" s="238"/>
      <c r="I142" s="238"/>
      <c r="J142" s="238"/>
    </row>
    <row r="143" customFormat="false" ht="25.5" hidden="false" customHeight="false" outlineLevel="0" collapsed="false">
      <c r="A143" s="223" t="s">
        <v>230</v>
      </c>
      <c r="B143" s="224" t="s">
        <v>236</v>
      </c>
      <c r="C143" s="234"/>
      <c r="D143" s="235"/>
      <c r="E143" s="227"/>
      <c r="F143" s="227"/>
      <c r="G143" s="234" t="n">
        <v>67</v>
      </c>
      <c r="H143" s="235" t="n">
        <v>9.2</v>
      </c>
      <c r="I143" s="227" t="n">
        <f aca="false">G143*H143</f>
        <v>616.4</v>
      </c>
      <c r="J143" s="227" t="n">
        <f aca="false">I143*0.02</f>
        <v>12.328</v>
      </c>
    </row>
    <row r="144" customFormat="false" ht="15" hidden="false" customHeight="false" outlineLevel="0" collapsed="false">
      <c r="A144" s="204"/>
      <c r="B144" s="204"/>
      <c r="C144" s="254"/>
      <c r="D144" s="254"/>
      <c r="E144" s="254"/>
      <c r="F144" s="238"/>
      <c r="G144" s="254"/>
      <c r="H144" s="254"/>
      <c r="I144" s="254"/>
      <c r="J144" s="254"/>
    </row>
    <row r="145" customFormat="false" ht="15" hidden="false" customHeight="true" outlineLevel="0" collapsed="false">
      <c r="A145" s="205" t="s">
        <v>237</v>
      </c>
      <c r="B145" s="205"/>
      <c r="C145" s="230"/>
      <c r="D145" s="231"/>
      <c r="E145" s="232"/>
      <c r="F145" s="232"/>
      <c r="G145" s="232"/>
      <c r="H145" s="232"/>
      <c r="I145" s="232"/>
      <c r="J145" s="232" t="n">
        <f aca="false">J149+J151+J155+J157+J159+J161+J163+J165+J167+J169+J171+J173+J175+J177+J179+J181+J183+J185</f>
        <v>0</v>
      </c>
    </row>
    <row r="146" customFormat="false" ht="6" hidden="false" customHeight="true" outlineLevel="0" collapsed="false">
      <c r="A146" s="209"/>
      <c r="B146" s="209"/>
      <c r="C146" s="233"/>
      <c r="D146" s="233"/>
      <c r="E146" s="233"/>
      <c r="F146" s="233"/>
      <c r="G146" s="233"/>
      <c r="H146" s="233"/>
      <c r="I146" s="233"/>
      <c r="J146" s="233"/>
    </row>
    <row r="147" customFormat="false" ht="18" hidden="false" customHeight="true" outlineLevel="0" collapsed="false">
      <c r="A147" s="209"/>
      <c r="B147" s="209"/>
      <c r="C147" s="210" t="s">
        <v>126</v>
      </c>
      <c r="D147" s="210"/>
      <c r="E147" s="211" t="n">
        <f aca="false">E149+E151+E155+E157+E159+E161+E163+E165+E167+E169+E171+E173+E175+E177+E179+E181+E183+E185</f>
        <v>20698.9</v>
      </c>
      <c r="F147" s="211" t="n">
        <f aca="false">F149+F151+F155+F157+F159+F161+F163+F165+F167+F169+F171+F173+F175+F177+F179+F181+F183+F185</f>
        <v>620.967</v>
      </c>
      <c r="G147" s="212" t="s">
        <v>127</v>
      </c>
      <c r="H147" s="212"/>
      <c r="I147" s="213" t="n">
        <f aca="false">I153</f>
        <v>858.6</v>
      </c>
      <c r="J147" s="213" t="n">
        <f aca="false">J153</f>
        <v>17.172</v>
      </c>
      <c r="K147" s="228"/>
    </row>
    <row r="148" customFormat="false" ht="24" hidden="false" customHeight="true" outlineLevel="0" collapsed="false">
      <c r="A148" s="214" t="s">
        <v>128</v>
      </c>
      <c r="B148" s="215" t="s">
        <v>129</v>
      </c>
      <c r="C148" s="216" t="s">
        <v>130</v>
      </c>
      <c r="D148" s="217" t="s">
        <v>131</v>
      </c>
      <c r="E148" s="218" t="s">
        <v>132</v>
      </c>
      <c r="F148" s="218" t="s">
        <v>133</v>
      </c>
      <c r="G148" s="216" t="s">
        <v>130</v>
      </c>
      <c r="H148" s="217" t="s">
        <v>131</v>
      </c>
      <c r="I148" s="218" t="s">
        <v>132</v>
      </c>
      <c r="J148" s="218" t="s">
        <v>133</v>
      </c>
    </row>
    <row r="149" customFormat="false" ht="30" hidden="false" customHeight="true" outlineLevel="0" collapsed="false">
      <c r="A149" s="223" t="s">
        <v>238</v>
      </c>
      <c r="B149" s="224" t="s">
        <v>239</v>
      </c>
      <c r="C149" s="234" t="n">
        <v>260</v>
      </c>
      <c r="D149" s="235" t="n">
        <v>8.3</v>
      </c>
      <c r="E149" s="227" t="n">
        <f aca="false">C149*D149</f>
        <v>2158</v>
      </c>
      <c r="F149" s="227" t="n">
        <f aca="false">E149*0.03</f>
        <v>64.74</v>
      </c>
      <c r="G149" s="227"/>
      <c r="H149" s="227"/>
      <c r="I149" s="227" t="n">
        <f aca="false">G149*H149</f>
        <v>0</v>
      </c>
      <c r="J149" s="227"/>
    </row>
    <row r="150" customFormat="false" ht="12.75" hidden="false" customHeight="false" outlineLevel="0" collapsed="false">
      <c r="A150" s="237"/>
      <c r="B150" s="237"/>
      <c r="C150" s="233"/>
      <c r="D150" s="233"/>
      <c r="E150" s="233"/>
      <c r="F150" s="233"/>
      <c r="G150" s="233"/>
      <c r="H150" s="233"/>
      <c r="I150" s="233"/>
      <c r="J150" s="233"/>
    </row>
    <row r="151" customFormat="false" ht="27.75" hidden="false" customHeight="true" outlineLevel="0" collapsed="false">
      <c r="A151" s="223" t="s">
        <v>238</v>
      </c>
      <c r="B151" s="224" t="s">
        <v>240</v>
      </c>
      <c r="C151" s="225" t="n">
        <v>260</v>
      </c>
      <c r="D151" s="226" t="n">
        <v>9.2</v>
      </c>
      <c r="E151" s="227" t="n">
        <f aca="false">C151*D151</f>
        <v>2392</v>
      </c>
      <c r="F151" s="227" t="n">
        <f aca="false">E151*0.03</f>
        <v>71.76</v>
      </c>
      <c r="G151" s="227"/>
      <c r="H151" s="227"/>
      <c r="I151" s="227" t="n">
        <f aca="false">G151*H151</f>
        <v>0</v>
      </c>
      <c r="J151" s="227"/>
    </row>
    <row r="152" customFormat="false" ht="12.75" hidden="false" customHeight="false" outlineLevel="0" collapsed="false">
      <c r="A152" s="237"/>
      <c r="B152" s="237"/>
      <c r="C152" s="233"/>
      <c r="D152" s="233"/>
      <c r="E152" s="233"/>
      <c r="F152" s="233"/>
      <c r="G152" s="233"/>
      <c r="H152" s="233"/>
      <c r="I152" s="233"/>
      <c r="J152" s="233"/>
    </row>
    <row r="153" customFormat="false" ht="27.75" hidden="false" customHeight="true" outlineLevel="0" collapsed="false">
      <c r="A153" s="223" t="s">
        <v>238</v>
      </c>
      <c r="B153" s="224" t="s">
        <v>241</v>
      </c>
      <c r="C153" s="225"/>
      <c r="D153" s="226"/>
      <c r="E153" s="227"/>
      <c r="F153" s="227"/>
      <c r="G153" s="225" t="n">
        <v>95.4</v>
      </c>
      <c r="H153" s="226" t="n">
        <v>9</v>
      </c>
      <c r="I153" s="227" t="n">
        <f aca="false">G153*H153</f>
        <v>858.6</v>
      </c>
      <c r="J153" s="227" t="n">
        <f aca="false">I153*0.02</f>
        <v>17.172</v>
      </c>
    </row>
    <row r="154" customFormat="false" ht="12.75" hidden="false" customHeight="true" outlineLevel="0" collapsed="false">
      <c r="A154" s="237"/>
      <c r="B154" s="237"/>
      <c r="C154" s="233"/>
      <c r="D154" s="233"/>
      <c r="E154" s="233"/>
      <c r="F154" s="233"/>
      <c r="G154" s="233"/>
      <c r="H154" s="233"/>
      <c r="I154" s="233"/>
      <c r="J154" s="233"/>
    </row>
    <row r="155" customFormat="false" ht="30" hidden="false" customHeight="true" outlineLevel="0" collapsed="false">
      <c r="A155" s="223" t="s">
        <v>242</v>
      </c>
      <c r="B155" s="224" t="s">
        <v>243</v>
      </c>
      <c r="C155" s="234" t="n">
        <v>80</v>
      </c>
      <c r="D155" s="235" t="n">
        <v>9</v>
      </c>
      <c r="E155" s="227" t="n">
        <f aca="false">C155*D155</f>
        <v>720</v>
      </c>
      <c r="F155" s="227" t="n">
        <f aca="false">E155*0.03</f>
        <v>21.6</v>
      </c>
      <c r="G155" s="227"/>
      <c r="H155" s="227"/>
      <c r="I155" s="227" t="n">
        <f aca="false">G155*H155</f>
        <v>0</v>
      </c>
      <c r="J155" s="227"/>
    </row>
    <row r="156" customFormat="false" ht="12.75" hidden="false" customHeight="false" outlineLevel="0" collapsed="false">
      <c r="A156" s="237"/>
      <c r="B156" s="237"/>
      <c r="C156" s="233"/>
      <c r="D156" s="233"/>
      <c r="E156" s="233"/>
      <c r="F156" s="233"/>
      <c r="G156" s="233"/>
      <c r="H156" s="233"/>
      <c r="I156" s="233"/>
      <c r="J156" s="233"/>
    </row>
    <row r="157" customFormat="false" ht="27.75" hidden="false" customHeight="true" outlineLevel="0" collapsed="false">
      <c r="A157" s="223" t="s">
        <v>242</v>
      </c>
      <c r="B157" s="224" t="s">
        <v>244</v>
      </c>
      <c r="C157" s="225" t="n">
        <v>120</v>
      </c>
      <c r="D157" s="226" t="n">
        <v>8.25</v>
      </c>
      <c r="E157" s="227" t="n">
        <f aca="false">C157*D157</f>
        <v>990</v>
      </c>
      <c r="F157" s="227" t="n">
        <f aca="false">E157*0.03</f>
        <v>29.7</v>
      </c>
      <c r="G157" s="227"/>
      <c r="H157" s="227"/>
      <c r="I157" s="227" t="n">
        <f aca="false">G157*H157</f>
        <v>0</v>
      </c>
      <c r="J157" s="227"/>
    </row>
    <row r="158" customFormat="false" ht="12.75" hidden="false" customHeight="false" outlineLevel="0" collapsed="false">
      <c r="A158" s="237"/>
      <c r="B158" s="237"/>
      <c r="C158" s="240"/>
      <c r="D158" s="240"/>
      <c r="E158" s="240"/>
      <c r="F158" s="240"/>
      <c r="G158" s="240"/>
      <c r="H158" s="240"/>
      <c r="I158" s="240"/>
      <c r="J158" s="240"/>
    </row>
    <row r="159" customFormat="false" ht="27.75" hidden="false" customHeight="true" outlineLevel="0" collapsed="false">
      <c r="A159" s="223" t="s">
        <v>245</v>
      </c>
      <c r="B159" s="224" t="s">
        <v>246</v>
      </c>
      <c r="C159" s="225" t="n">
        <v>80</v>
      </c>
      <c r="D159" s="226" t="n">
        <v>9.2</v>
      </c>
      <c r="E159" s="227" t="n">
        <f aca="false">C159*D159</f>
        <v>736</v>
      </c>
      <c r="F159" s="227" t="n">
        <f aca="false">E159*0.03</f>
        <v>22.08</v>
      </c>
      <c r="G159" s="227"/>
      <c r="H159" s="227"/>
      <c r="I159" s="227" t="n">
        <f aca="false">G159*H159</f>
        <v>0</v>
      </c>
      <c r="J159" s="227"/>
    </row>
    <row r="160" customFormat="false" ht="12.75" hidden="false" customHeight="false" outlineLevel="0" collapsed="false">
      <c r="A160" s="237"/>
      <c r="B160" s="237"/>
      <c r="C160" s="233"/>
      <c r="D160" s="233"/>
      <c r="E160" s="233"/>
      <c r="F160" s="233"/>
      <c r="G160" s="233"/>
      <c r="H160" s="233"/>
      <c r="I160" s="233"/>
      <c r="J160" s="233"/>
    </row>
    <row r="161" customFormat="false" ht="27.75" hidden="false" customHeight="true" outlineLevel="0" collapsed="false">
      <c r="A161" s="223" t="s">
        <v>245</v>
      </c>
      <c r="B161" s="224" t="s">
        <v>247</v>
      </c>
      <c r="C161" s="225" t="n">
        <v>160</v>
      </c>
      <c r="D161" s="226" t="n">
        <v>8</v>
      </c>
      <c r="E161" s="227" t="n">
        <f aca="false">C161*D161</f>
        <v>1280</v>
      </c>
      <c r="F161" s="227" t="n">
        <f aca="false">E161*0.03</f>
        <v>38.4</v>
      </c>
      <c r="G161" s="227"/>
      <c r="H161" s="227"/>
      <c r="I161" s="227" t="n">
        <f aca="false">G161*H161</f>
        <v>0</v>
      </c>
      <c r="J161" s="227"/>
    </row>
    <row r="162" customFormat="false" ht="12.75" hidden="false" customHeight="true" outlineLevel="0" collapsed="false">
      <c r="A162" s="237"/>
      <c r="B162" s="237"/>
      <c r="C162" s="233"/>
      <c r="D162" s="233"/>
      <c r="E162" s="233"/>
      <c r="F162" s="233"/>
      <c r="G162" s="233"/>
      <c r="H162" s="233"/>
      <c r="I162" s="233"/>
      <c r="J162" s="233"/>
    </row>
    <row r="163" customFormat="false" ht="30" hidden="false" customHeight="true" outlineLevel="0" collapsed="false">
      <c r="A163" s="223" t="s">
        <v>248</v>
      </c>
      <c r="B163" s="224" t="s">
        <v>249</v>
      </c>
      <c r="C163" s="234" t="n">
        <v>110</v>
      </c>
      <c r="D163" s="235" t="n">
        <v>7</v>
      </c>
      <c r="E163" s="227" t="n">
        <f aca="false">C163*D163</f>
        <v>770</v>
      </c>
      <c r="F163" s="227" t="n">
        <f aca="false">E163*0.03</f>
        <v>23.1</v>
      </c>
      <c r="G163" s="227"/>
      <c r="H163" s="227"/>
      <c r="I163" s="227" t="n">
        <f aca="false">G163*H163</f>
        <v>0</v>
      </c>
      <c r="J163" s="227"/>
    </row>
    <row r="164" customFormat="false" ht="12.75" hidden="false" customHeight="false" outlineLevel="0" collapsed="false">
      <c r="A164" s="237"/>
      <c r="B164" s="237"/>
      <c r="C164" s="233"/>
      <c r="D164" s="233"/>
      <c r="E164" s="233"/>
      <c r="F164" s="233"/>
      <c r="G164" s="233"/>
      <c r="H164" s="233"/>
      <c r="I164" s="233"/>
      <c r="J164" s="233"/>
    </row>
    <row r="165" customFormat="false" ht="27.75" hidden="false" customHeight="true" outlineLevel="0" collapsed="false">
      <c r="A165" s="223" t="s">
        <v>248</v>
      </c>
      <c r="B165" s="224" t="s">
        <v>250</v>
      </c>
      <c r="C165" s="225" t="n">
        <v>79</v>
      </c>
      <c r="D165" s="226" t="n">
        <v>7</v>
      </c>
      <c r="E165" s="227" t="n">
        <f aca="false">C165*D165</f>
        <v>553</v>
      </c>
      <c r="F165" s="227" t="n">
        <f aca="false">E165*0.03</f>
        <v>16.59</v>
      </c>
      <c r="G165" s="227"/>
      <c r="H165" s="227"/>
      <c r="I165" s="227" t="n">
        <f aca="false">G165*H165</f>
        <v>0</v>
      </c>
      <c r="J165" s="227"/>
    </row>
    <row r="166" customFormat="false" ht="12.75" hidden="false" customHeight="false" outlineLevel="0" collapsed="false">
      <c r="A166" s="237"/>
      <c r="B166" s="237"/>
      <c r="C166" s="240"/>
      <c r="D166" s="240"/>
      <c r="E166" s="240"/>
      <c r="F166" s="240"/>
      <c r="G166" s="240"/>
      <c r="H166" s="240"/>
      <c r="I166" s="240"/>
      <c r="J166" s="240"/>
    </row>
    <row r="167" customFormat="false" ht="27.75" hidden="false" customHeight="true" outlineLevel="0" collapsed="false">
      <c r="A167" s="223" t="s">
        <v>251</v>
      </c>
      <c r="B167" s="224" t="s">
        <v>252</v>
      </c>
      <c r="C167" s="225" t="n">
        <v>83.6</v>
      </c>
      <c r="D167" s="226" t="n">
        <v>6.5</v>
      </c>
      <c r="E167" s="227" t="n">
        <f aca="false">C167*D167</f>
        <v>543.4</v>
      </c>
      <c r="F167" s="227" t="n">
        <f aca="false">E167*0.03</f>
        <v>16.302</v>
      </c>
      <c r="G167" s="227"/>
      <c r="H167" s="227"/>
      <c r="I167" s="227" t="n">
        <f aca="false">G167*H167</f>
        <v>0</v>
      </c>
      <c r="J167" s="227"/>
    </row>
    <row r="168" customFormat="false" ht="12.75" hidden="false" customHeight="false" outlineLevel="0" collapsed="false">
      <c r="A168" s="237"/>
      <c r="B168" s="237"/>
      <c r="C168" s="233"/>
      <c r="D168" s="233"/>
      <c r="E168" s="233"/>
      <c r="F168" s="233"/>
      <c r="G168" s="233"/>
      <c r="H168" s="233"/>
      <c r="I168" s="233"/>
      <c r="J168" s="233"/>
    </row>
    <row r="169" customFormat="false" ht="27.75" hidden="false" customHeight="true" outlineLevel="0" collapsed="false">
      <c r="A169" s="223" t="s">
        <v>253</v>
      </c>
      <c r="B169" s="224" t="s">
        <v>254</v>
      </c>
      <c r="C169" s="225" t="n">
        <v>130</v>
      </c>
      <c r="D169" s="226" t="n">
        <v>8.65</v>
      </c>
      <c r="E169" s="227" t="n">
        <f aca="false">C169*D169</f>
        <v>1124.5</v>
      </c>
      <c r="F169" s="227" t="n">
        <f aca="false">E169*0.03</f>
        <v>33.735</v>
      </c>
      <c r="G169" s="227"/>
      <c r="H169" s="227"/>
      <c r="I169" s="227" t="n">
        <f aca="false">G169*H169</f>
        <v>0</v>
      </c>
      <c r="J169" s="227"/>
    </row>
    <row r="170" customFormat="false" ht="12.75" hidden="false" customHeight="true" outlineLevel="0" collapsed="false">
      <c r="A170" s="237"/>
      <c r="B170" s="237"/>
      <c r="C170" s="233"/>
      <c r="D170" s="233"/>
      <c r="E170" s="233"/>
      <c r="F170" s="233"/>
      <c r="G170" s="233"/>
      <c r="H170" s="233"/>
      <c r="I170" s="233"/>
      <c r="J170" s="233"/>
    </row>
    <row r="171" customFormat="false" ht="30" hidden="false" customHeight="true" outlineLevel="0" collapsed="false">
      <c r="A171" s="223" t="s">
        <v>255</v>
      </c>
      <c r="B171" s="242" t="s">
        <v>256</v>
      </c>
      <c r="C171" s="235" t="n">
        <v>260</v>
      </c>
      <c r="D171" s="235" t="n">
        <v>8.2</v>
      </c>
      <c r="E171" s="227" t="n">
        <f aca="false">C171*D171</f>
        <v>2132</v>
      </c>
      <c r="F171" s="227" t="n">
        <f aca="false">E171*0.03</f>
        <v>63.96</v>
      </c>
      <c r="G171" s="227"/>
      <c r="H171" s="227"/>
      <c r="I171" s="227" t="n">
        <f aca="false">G171*H171</f>
        <v>0</v>
      </c>
      <c r="J171" s="227"/>
    </row>
    <row r="172" customFormat="false" ht="12.75" hidden="false" customHeight="false" outlineLevel="0" collapsed="false">
      <c r="A172" s="237"/>
      <c r="B172" s="237"/>
      <c r="C172" s="233"/>
      <c r="D172" s="233"/>
      <c r="E172" s="233"/>
      <c r="F172" s="233"/>
      <c r="G172" s="233"/>
      <c r="H172" s="233"/>
      <c r="I172" s="233"/>
      <c r="J172" s="233"/>
    </row>
    <row r="173" customFormat="false" ht="27.75" hidden="false" customHeight="true" outlineLevel="0" collapsed="false">
      <c r="A173" s="223" t="s">
        <v>257</v>
      </c>
      <c r="B173" s="224" t="s">
        <v>258</v>
      </c>
      <c r="C173" s="225" t="n">
        <v>220</v>
      </c>
      <c r="D173" s="226" t="n">
        <v>7</v>
      </c>
      <c r="E173" s="227" t="n">
        <f aca="false">C173*D173</f>
        <v>1540</v>
      </c>
      <c r="F173" s="227" t="n">
        <f aca="false">E173*0.03</f>
        <v>46.2</v>
      </c>
      <c r="G173" s="227"/>
      <c r="H173" s="227"/>
      <c r="I173" s="227" t="n">
        <f aca="false">G173*H173</f>
        <v>0</v>
      </c>
      <c r="J173" s="227"/>
    </row>
    <row r="174" customFormat="false" ht="12.75" hidden="false" customHeight="false" outlineLevel="0" collapsed="false">
      <c r="A174" s="237"/>
      <c r="B174" s="237"/>
      <c r="C174" s="240"/>
      <c r="D174" s="240"/>
      <c r="E174" s="240"/>
      <c r="F174" s="240"/>
      <c r="G174" s="240"/>
      <c r="H174" s="240"/>
      <c r="I174" s="240"/>
      <c r="J174" s="240"/>
    </row>
    <row r="175" customFormat="false" ht="27.75" hidden="false" customHeight="true" outlineLevel="0" collapsed="false">
      <c r="A175" s="223" t="s">
        <v>259</v>
      </c>
      <c r="B175" s="224" t="s">
        <v>260</v>
      </c>
      <c r="C175" s="225" t="n">
        <v>100</v>
      </c>
      <c r="D175" s="226" t="n">
        <v>8.2</v>
      </c>
      <c r="E175" s="227" t="n">
        <f aca="false">C175*D175</f>
        <v>820</v>
      </c>
      <c r="F175" s="227" t="n">
        <f aca="false">E175*0.03</f>
        <v>24.6</v>
      </c>
      <c r="G175" s="227"/>
      <c r="H175" s="227"/>
      <c r="I175" s="227" t="n">
        <f aca="false">G175*H175</f>
        <v>0</v>
      </c>
      <c r="J175" s="227"/>
    </row>
    <row r="176" customFormat="false" ht="12.75" hidden="false" customHeight="true" outlineLevel="0" collapsed="false">
      <c r="A176" s="237"/>
      <c r="B176" s="237"/>
      <c r="C176" s="233"/>
      <c r="D176" s="233"/>
      <c r="E176" s="233"/>
      <c r="F176" s="233"/>
      <c r="G176" s="233"/>
      <c r="H176" s="233"/>
      <c r="I176" s="233"/>
      <c r="J176" s="233"/>
    </row>
    <row r="177" customFormat="false" ht="30" hidden="false" customHeight="true" outlineLevel="0" collapsed="false">
      <c r="A177" s="223" t="s">
        <v>261</v>
      </c>
      <c r="B177" s="224" t="s">
        <v>260</v>
      </c>
      <c r="C177" s="234" t="n">
        <v>100</v>
      </c>
      <c r="D177" s="235" t="n">
        <v>8.45</v>
      </c>
      <c r="E177" s="227" t="n">
        <f aca="false">C177*D177</f>
        <v>845</v>
      </c>
      <c r="F177" s="227" t="n">
        <f aca="false">E177*0.03</f>
        <v>25.35</v>
      </c>
      <c r="G177" s="227"/>
      <c r="H177" s="227"/>
      <c r="I177" s="227" t="n">
        <f aca="false">G177*H177</f>
        <v>0</v>
      </c>
      <c r="J177" s="227"/>
    </row>
    <row r="178" customFormat="false" ht="12.75" hidden="false" customHeight="false" outlineLevel="0" collapsed="false">
      <c r="A178" s="237"/>
      <c r="B178" s="237"/>
      <c r="C178" s="233"/>
      <c r="D178" s="233"/>
      <c r="E178" s="233"/>
      <c r="F178" s="233"/>
      <c r="G178" s="233"/>
      <c r="H178" s="233"/>
      <c r="I178" s="233"/>
      <c r="J178" s="233"/>
    </row>
    <row r="179" customFormat="false" ht="27.75" hidden="false" customHeight="true" outlineLevel="0" collapsed="false">
      <c r="A179" s="223" t="s">
        <v>262</v>
      </c>
      <c r="B179" s="224" t="s">
        <v>263</v>
      </c>
      <c r="C179" s="225" t="n">
        <v>150</v>
      </c>
      <c r="D179" s="226" t="n">
        <v>7.2</v>
      </c>
      <c r="E179" s="227" t="n">
        <f aca="false">C179*D179</f>
        <v>1080</v>
      </c>
      <c r="F179" s="227" t="n">
        <f aca="false">E179*0.03</f>
        <v>32.4</v>
      </c>
      <c r="G179" s="227"/>
      <c r="H179" s="227"/>
      <c r="I179" s="227" t="n">
        <f aca="false">G179*H179</f>
        <v>0</v>
      </c>
      <c r="J179" s="227"/>
    </row>
    <row r="180" customFormat="false" ht="12.75" hidden="false" customHeight="false" outlineLevel="0" collapsed="false">
      <c r="A180" s="237"/>
      <c r="B180" s="237"/>
      <c r="C180" s="240"/>
      <c r="D180" s="240"/>
      <c r="E180" s="240"/>
      <c r="F180" s="240"/>
      <c r="G180" s="240"/>
      <c r="H180" s="240"/>
      <c r="I180" s="240"/>
      <c r="J180" s="240"/>
    </row>
    <row r="181" customFormat="false" ht="27.75" hidden="false" customHeight="true" outlineLevel="0" collapsed="false">
      <c r="A181" s="223" t="s">
        <v>264</v>
      </c>
      <c r="B181" s="224" t="s">
        <v>265</v>
      </c>
      <c r="C181" s="225" t="n">
        <v>160</v>
      </c>
      <c r="D181" s="226" t="n">
        <v>6.2</v>
      </c>
      <c r="E181" s="227" t="n">
        <f aca="false">C181*D181</f>
        <v>992</v>
      </c>
      <c r="F181" s="227" t="n">
        <f aca="false">E181*0.03</f>
        <v>29.76</v>
      </c>
      <c r="G181" s="227"/>
      <c r="H181" s="227"/>
      <c r="I181" s="227" t="n">
        <f aca="false">G181*H181</f>
        <v>0</v>
      </c>
      <c r="J181" s="227"/>
    </row>
    <row r="182" customFormat="false" ht="12.75" hidden="false" customHeight="true" outlineLevel="0" collapsed="false">
      <c r="A182" s="237"/>
      <c r="B182" s="237"/>
      <c r="C182" s="233"/>
      <c r="D182" s="233"/>
      <c r="E182" s="233"/>
      <c r="F182" s="233"/>
      <c r="G182" s="233"/>
      <c r="H182" s="233"/>
      <c r="I182" s="233"/>
      <c r="J182" s="233"/>
    </row>
    <row r="183" customFormat="false" ht="30" hidden="false" customHeight="true" outlineLevel="0" collapsed="false">
      <c r="A183" s="223" t="s">
        <v>266</v>
      </c>
      <c r="B183" s="224" t="s">
        <v>267</v>
      </c>
      <c r="C183" s="234" t="n">
        <v>160</v>
      </c>
      <c r="D183" s="235" t="n">
        <v>9</v>
      </c>
      <c r="E183" s="227" t="n">
        <f aca="false">C183*D183</f>
        <v>1440</v>
      </c>
      <c r="F183" s="227" t="n">
        <f aca="false">E183*0.03</f>
        <v>43.2</v>
      </c>
      <c r="G183" s="227"/>
      <c r="H183" s="227"/>
      <c r="I183" s="227" t="n">
        <f aca="false">G183*H183</f>
        <v>0</v>
      </c>
      <c r="J183" s="227"/>
    </row>
    <row r="184" customFormat="false" ht="12.75" hidden="false" customHeight="false" outlineLevel="0" collapsed="false">
      <c r="A184" s="237"/>
      <c r="B184" s="237"/>
      <c r="C184" s="233"/>
      <c r="D184" s="233"/>
      <c r="E184" s="233"/>
      <c r="F184" s="233"/>
      <c r="G184" s="233"/>
      <c r="H184" s="233"/>
      <c r="I184" s="233"/>
      <c r="J184" s="233"/>
    </row>
    <row r="185" customFormat="false" ht="27.75" hidden="false" customHeight="true" outlineLevel="0" collapsed="false">
      <c r="A185" s="223" t="s">
        <v>268</v>
      </c>
      <c r="B185" s="224" t="s">
        <v>269</v>
      </c>
      <c r="C185" s="225" t="n">
        <v>110</v>
      </c>
      <c r="D185" s="226" t="n">
        <v>5.3</v>
      </c>
      <c r="E185" s="227" t="n">
        <f aca="false">C185*D185</f>
        <v>583</v>
      </c>
      <c r="F185" s="227" t="n">
        <f aca="false">E185*0.03</f>
        <v>17.49</v>
      </c>
      <c r="G185" s="227"/>
      <c r="H185" s="227"/>
      <c r="I185" s="227" t="n">
        <f aca="false">G185*H185</f>
        <v>0</v>
      </c>
      <c r="J185" s="227"/>
    </row>
    <row r="186" customFormat="false" ht="12.75" hidden="false" customHeight="false" outlineLevel="0" collapsed="false">
      <c r="A186" s="209"/>
      <c r="B186" s="209"/>
      <c r="C186" s="240"/>
      <c r="D186" s="240"/>
      <c r="E186" s="240"/>
      <c r="F186" s="240"/>
      <c r="G186" s="240"/>
      <c r="H186" s="240"/>
      <c r="I186" s="240"/>
      <c r="J186" s="240"/>
    </row>
    <row r="187" customFormat="false" ht="16.5" hidden="false" customHeight="true" outlineLevel="0" collapsed="false">
      <c r="A187" s="255"/>
      <c r="B187" s="215" t="s">
        <v>57</v>
      </c>
      <c r="C187" s="256" t="s">
        <v>270</v>
      </c>
      <c r="D187" s="256"/>
      <c r="E187" s="257" t="n">
        <f aca="false">E10+E49+E129+E147</f>
        <v>80721.89</v>
      </c>
      <c r="F187" s="257" t="n">
        <f aca="false">F10+F49+F129+F147</f>
        <v>2421.6567</v>
      </c>
      <c r="G187" s="258" t="s">
        <v>271</v>
      </c>
      <c r="H187" s="258"/>
      <c r="I187" s="259" t="n">
        <f aca="false">I10+I49+I129+I147</f>
        <v>80011.6</v>
      </c>
      <c r="J187" s="259" t="n">
        <f aca="false">J10+J49+J129+J147</f>
        <v>1600.232</v>
      </c>
    </row>
    <row r="189" customFormat="false" ht="12.75" hidden="false" customHeight="false" outlineLevel="0" collapsed="false">
      <c r="E189" s="228"/>
      <c r="I189" s="228"/>
    </row>
    <row r="190" customFormat="false" ht="12.75" hidden="false" customHeight="false" outlineLevel="0" collapsed="false">
      <c r="A190" s="0" t="s">
        <v>61</v>
      </c>
      <c r="E190" s="260"/>
      <c r="I190" s="260"/>
    </row>
    <row r="191" customFormat="false" ht="12.75" hidden="false" customHeight="false" outlineLevel="0" collapsed="false">
      <c r="E191" s="228"/>
      <c r="I191" s="228"/>
    </row>
    <row r="192" customFormat="false" ht="12.75" hidden="false" customHeight="false" outlineLevel="0" collapsed="false">
      <c r="E192" s="164"/>
      <c r="I192" s="164"/>
    </row>
    <row r="194" customFormat="false" ht="12.75" hidden="false" customHeight="false" outlineLevel="0" collapsed="false">
      <c r="B194" s="155"/>
      <c r="C194" s="261" t="s">
        <v>62</v>
      </c>
      <c r="D194" s="261"/>
      <c r="E194" s="261"/>
    </row>
    <row r="195" customFormat="false" ht="12.75" hidden="false" customHeight="false" outlineLevel="0" collapsed="false">
      <c r="B195" s="155"/>
      <c r="C195" s="261" t="s">
        <v>63</v>
      </c>
      <c r="D195" s="261"/>
      <c r="E195" s="261"/>
    </row>
    <row r="196" customFormat="false" ht="12.75" hidden="false" customHeight="false" outlineLevel="0" collapsed="false">
      <c r="B196" s="155"/>
      <c r="C196" s="261" t="s">
        <v>64</v>
      </c>
      <c r="D196" s="261"/>
      <c r="E196" s="261"/>
    </row>
  </sheetData>
  <mergeCells count="19">
    <mergeCell ref="A2:J2"/>
    <mergeCell ref="A3:E3"/>
    <mergeCell ref="A8:B8"/>
    <mergeCell ref="C10:D10"/>
    <mergeCell ref="G10:H10"/>
    <mergeCell ref="A47:B47"/>
    <mergeCell ref="C49:D49"/>
    <mergeCell ref="G49:H49"/>
    <mergeCell ref="A127:B127"/>
    <mergeCell ref="C129:D129"/>
    <mergeCell ref="G129:H129"/>
    <mergeCell ref="A145:B145"/>
    <mergeCell ref="C147:D147"/>
    <mergeCell ref="G147:H147"/>
    <mergeCell ref="C187:D187"/>
    <mergeCell ref="G187:H187"/>
    <mergeCell ref="C194:E194"/>
    <mergeCell ref="C195:E195"/>
    <mergeCell ref="C196:E196"/>
  </mergeCells>
  <printOptions headings="false" gridLines="false" gridLinesSet="true" horizontalCentered="false" verticalCentered="false"/>
  <pageMargins left="0.708333333333333" right="0.511805555555555" top="1.23958333333333" bottom="0.590972222222222" header="0.315277777777778" footer="0.315277777777778"/>
  <pageSetup paperSize="9" scale="9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&amp;CPágina &amp;P de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35"/>
  <sheetViews>
    <sheetView showFormulas="false" showGridLines="true" showRowColHeaders="true" showZeros="false" rightToLeft="false" tabSelected="false" showOutlineSymbols="true" defaultGridColor="true" view="normal" topLeftCell="A7" colorId="64" zoomScale="100" zoomScaleNormal="100" zoomScalePageLayoutView="100" workbookViewId="0">
      <selection pane="topLeft" activeCell="J29" activeCellId="0" sqref="J29"/>
    </sheetView>
  </sheetViews>
  <sheetFormatPr defaultRowHeight="18" zeroHeight="false" outlineLevelRow="0" outlineLevelCol="0"/>
  <cols>
    <col collapsed="false" customWidth="true" hidden="false" outlineLevel="0" max="1" min="1" style="262" width="5.43"/>
    <col collapsed="false" customWidth="true" hidden="false" outlineLevel="0" max="2" min="2" style="262" width="24.42"/>
    <col collapsed="false" customWidth="true" hidden="false" outlineLevel="0" max="3" min="3" style="263" width="9.71"/>
    <col collapsed="false" customWidth="true" hidden="false" outlineLevel="0" max="4" min="4" style="263" width="12.71"/>
    <col collapsed="false" customWidth="true" hidden="false" outlineLevel="0" max="5" min="5" style="263" width="7.86"/>
    <col collapsed="false" customWidth="true" hidden="false" outlineLevel="0" max="6" min="6" style="263" width="9.42"/>
    <col collapsed="false" customWidth="true" hidden="false" outlineLevel="0" max="7" min="7" style="262" width="12.71"/>
    <col collapsed="false" customWidth="true" hidden="false" outlineLevel="0" max="8" min="8" style="262" width="10.42"/>
    <col collapsed="false" customWidth="true" hidden="false" outlineLevel="0" max="9" min="9" style="262" width="9.29"/>
    <col collapsed="false" customWidth="true" hidden="false" outlineLevel="0" max="11" min="10" style="262" width="9.71"/>
    <col collapsed="false" customWidth="true" hidden="false" outlineLevel="0" max="12" min="12" style="262" width="10.29"/>
    <col collapsed="false" customWidth="true" hidden="false" outlineLevel="0" max="13" min="13" style="262" width="14.57"/>
    <col collapsed="false" customWidth="true" hidden="false" outlineLevel="0" max="1025" min="14" style="262" width="9.14"/>
  </cols>
  <sheetData>
    <row r="1" s="265" customFormat="true" ht="18" hidden="false" customHeight="true" outlineLevel="0" collapsed="false">
      <c r="A1" s="264" t="s">
        <v>272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</row>
    <row r="3" customFormat="false" ht="15" hidden="false" customHeight="true" outlineLevel="0" collapsed="false">
      <c r="A3" s="266" t="s">
        <v>273</v>
      </c>
      <c r="G3" s="267" t="s">
        <v>274</v>
      </c>
      <c r="H3" s="267"/>
      <c r="I3" s="267"/>
      <c r="J3" s="268"/>
      <c r="K3" s="269" t="s">
        <v>275</v>
      </c>
      <c r="L3" s="269"/>
    </row>
    <row r="4" customFormat="false" ht="15" hidden="false" customHeight="true" outlineLevel="0" collapsed="false">
      <c r="G4" s="270" t="s">
        <v>276</v>
      </c>
      <c r="H4" s="270"/>
      <c r="I4" s="270"/>
      <c r="J4" s="271"/>
      <c r="K4" s="272" t="s">
        <v>277</v>
      </c>
      <c r="L4" s="272"/>
    </row>
    <row r="6" customFormat="false" ht="15" hidden="false" customHeight="true" outlineLevel="0" collapsed="false">
      <c r="A6" s="273" t="s">
        <v>3</v>
      </c>
      <c r="B6" s="273"/>
      <c r="C6" s="273"/>
      <c r="D6" s="273"/>
      <c r="E6" s="273"/>
      <c r="F6" s="273"/>
      <c r="G6" s="274"/>
      <c r="H6" s="274"/>
      <c r="J6" s="275" t="s">
        <v>278</v>
      </c>
      <c r="K6" s="275"/>
      <c r="L6" s="275"/>
    </row>
    <row r="7" customFormat="false" ht="15" hidden="false" customHeight="true" outlineLevel="0" collapsed="false">
      <c r="A7" s="273"/>
      <c r="B7" s="273"/>
      <c r="C7" s="273"/>
      <c r="D7" s="273"/>
      <c r="E7" s="273"/>
      <c r="F7" s="273"/>
      <c r="G7" s="274"/>
      <c r="H7" s="274"/>
      <c r="J7" s="276" t="s">
        <v>279</v>
      </c>
      <c r="K7" s="276"/>
      <c r="L7" s="276"/>
    </row>
    <row r="8" customFormat="false" ht="12" hidden="false" customHeight="true" outlineLevel="0" collapsed="false">
      <c r="A8" s="277"/>
      <c r="B8" s="274"/>
      <c r="C8" s="278"/>
      <c r="D8" s="278"/>
      <c r="E8" s="278"/>
      <c r="F8" s="278"/>
      <c r="I8" s="274"/>
      <c r="J8" s="279" t="s">
        <v>280</v>
      </c>
      <c r="K8" s="280" t="n">
        <v>240</v>
      </c>
      <c r="L8" s="281" t="s">
        <v>281</v>
      </c>
    </row>
    <row r="9" customFormat="false" ht="10.5" hidden="false" customHeight="true" outlineLevel="0" collapsed="false">
      <c r="A9" s="277"/>
      <c r="B9" s="274"/>
      <c r="C9" s="278"/>
      <c r="D9" s="278"/>
      <c r="E9" s="278"/>
      <c r="F9" s="278"/>
      <c r="I9" s="274"/>
      <c r="J9" s="282" t="s">
        <v>282</v>
      </c>
      <c r="K9" s="283"/>
      <c r="L9" s="284"/>
    </row>
    <row r="10" customFormat="false" ht="18" hidden="false" customHeight="true" outlineLevel="0" collapsed="false">
      <c r="A10" s="285" t="s">
        <v>122</v>
      </c>
      <c r="B10" s="286" t="n">
        <f aca="true">TODAY()</f>
        <v>43780</v>
      </c>
      <c r="E10" s="287"/>
      <c r="G10" s="288"/>
    </row>
    <row r="11" customFormat="false" ht="17.25" hidden="false" customHeight="true" outlineLevel="0" collapsed="false">
      <c r="A11" s="289" t="s">
        <v>10</v>
      </c>
      <c r="B11" s="289" t="s">
        <v>95</v>
      </c>
      <c r="C11" s="290" t="s">
        <v>283</v>
      </c>
      <c r="D11" s="291" t="s">
        <v>284</v>
      </c>
      <c r="E11" s="291"/>
      <c r="F11" s="291"/>
      <c r="G11" s="291" t="s">
        <v>285</v>
      </c>
      <c r="H11" s="291"/>
      <c r="I11" s="291"/>
      <c r="J11" s="291" t="s">
        <v>286</v>
      </c>
      <c r="K11" s="291"/>
      <c r="L11" s="291"/>
      <c r="M11" s="292" t="s">
        <v>94</v>
      </c>
    </row>
    <row r="12" customFormat="false" ht="12.75" hidden="false" customHeight="true" outlineLevel="0" collapsed="false">
      <c r="A12" s="289"/>
      <c r="B12" s="289"/>
      <c r="C12" s="289"/>
      <c r="D12" s="293" t="s">
        <v>287</v>
      </c>
      <c r="E12" s="294" t="n">
        <f aca="false">E14+E15+E16</f>
        <v>240</v>
      </c>
      <c r="F12" s="295" t="s">
        <v>288</v>
      </c>
      <c r="G12" s="296" t="s">
        <v>287</v>
      </c>
      <c r="H12" s="297" t="n">
        <v>30</v>
      </c>
      <c r="I12" s="298" t="s">
        <v>281</v>
      </c>
      <c r="J12" s="296"/>
      <c r="K12" s="299"/>
      <c r="L12" s="298"/>
      <c r="M12" s="300"/>
    </row>
    <row r="13" customFormat="false" ht="12.75" hidden="false" customHeight="true" outlineLevel="0" collapsed="false">
      <c r="A13" s="289"/>
      <c r="B13" s="289"/>
      <c r="C13" s="289"/>
      <c r="D13" s="301" t="s">
        <v>289</v>
      </c>
      <c r="E13" s="302" t="s">
        <v>290</v>
      </c>
      <c r="F13" s="303" t="n">
        <v>43647</v>
      </c>
      <c r="G13" s="304" t="s">
        <v>291</v>
      </c>
      <c r="H13" s="305" t="s">
        <v>292</v>
      </c>
      <c r="I13" s="306" t="s">
        <v>293</v>
      </c>
      <c r="J13" s="304" t="s">
        <v>291</v>
      </c>
      <c r="K13" s="305" t="s">
        <v>292</v>
      </c>
      <c r="L13" s="306" t="s">
        <v>293</v>
      </c>
      <c r="M13" s="307"/>
    </row>
    <row r="14" customFormat="false" ht="12.75" hidden="false" customHeight="true" outlineLevel="0" collapsed="false">
      <c r="A14" s="289"/>
      <c r="B14" s="289"/>
      <c r="C14" s="289"/>
      <c r="D14" s="308" t="s">
        <v>294</v>
      </c>
      <c r="E14" s="309" t="n">
        <v>240</v>
      </c>
      <c r="F14" s="310" t="s">
        <v>281</v>
      </c>
      <c r="G14" s="311" t="s">
        <v>295</v>
      </c>
      <c r="H14" s="310" t="s">
        <v>296</v>
      </c>
      <c r="I14" s="312" t="s">
        <v>297</v>
      </c>
      <c r="J14" s="311" t="s">
        <v>295</v>
      </c>
      <c r="K14" s="310" t="s">
        <v>296</v>
      </c>
      <c r="L14" s="312" t="s">
        <v>297</v>
      </c>
      <c r="M14" s="307"/>
    </row>
    <row r="15" customFormat="false" ht="12.75" hidden="false" customHeight="true" outlineLevel="0" collapsed="false">
      <c r="A15" s="289"/>
      <c r="B15" s="289"/>
      <c r="C15" s="289"/>
      <c r="D15" s="308" t="s">
        <v>298</v>
      </c>
      <c r="E15" s="313" t="s">
        <v>299</v>
      </c>
      <c r="F15" s="310" t="s">
        <v>281</v>
      </c>
      <c r="G15" s="311" t="s">
        <v>300</v>
      </c>
      <c r="H15" s="310" t="s">
        <v>301</v>
      </c>
      <c r="I15" s="314" t="n">
        <v>120</v>
      </c>
      <c r="J15" s="311" t="s">
        <v>300</v>
      </c>
      <c r="K15" s="310" t="s">
        <v>301</v>
      </c>
      <c r="L15" s="314" t="n">
        <v>120</v>
      </c>
      <c r="M15" s="307"/>
    </row>
    <row r="16" customFormat="false" ht="12.75" hidden="false" customHeight="true" outlineLevel="0" collapsed="false">
      <c r="A16" s="289"/>
      <c r="B16" s="289"/>
      <c r="C16" s="289"/>
      <c r="D16" s="308"/>
      <c r="E16" s="315"/>
      <c r="F16" s="310"/>
      <c r="G16" s="312" t="s">
        <v>302</v>
      </c>
      <c r="H16" s="312"/>
      <c r="I16" s="314" t="s">
        <v>303</v>
      </c>
      <c r="J16" s="311" t="s">
        <v>304</v>
      </c>
      <c r="K16" s="310" t="s">
        <v>302</v>
      </c>
      <c r="L16" s="314" t="s">
        <v>303</v>
      </c>
      <c r="M16" s="307"/>
    </row>
    <row r="17" customFormat="false" ht="9" hidden="false" customHeight="true" outlineLevel="0" collapsed="false">
      <c r="A17" s="289"/>
      <c r="B17" s="289"/>
      <c r="C17" s="290"/>
      <c r="D17" s="308"/>
      <c r="E17" s="316"/>
      <c r="F17" s="310"/>
      <c r="G17" s="311"/>
      <c r="H17" s="310"/>
      <c r="I17" s="312"/>
      <c r="J17" s="311"/>
      <c r="K17" s="310"/>
      <c r="L17" s="312"/>
      <c r="M17" s="307"/>
    </row>
    <row r="18" customFormat="false" ht="12.75" hidden="false" customHeight="true" outlineLevel="0" collapsed="false">
      <c r="A18" s="317"/>
      <c r="B18" s="318" t="s">
        <v>305</v>
      </c>
      <c r="C18" s="319"/>
      <c r="D18" s="320"/>
      <c r="E18" s="320"/>
      <c r="F18" s="320"/>
      <c r="G18" s="321"/>
      <c r="H18" s="321"/>
      <c r="I18" s="321"/>
      <c r="J18" s="322"/>
      <c r="K18" s="322"/>
      <c r="L18" s="322"/>
      <c r="M18" s="323"/>
    </row>
    <row r="19" customFormat="false" ht="12.75" hidden="false" customHeight="true" outlineLevel="0" collapsed="false">
      <c r="A19" s="317"/>
      <c r="B19" s="318"/>
      <c r="C19" s="324"/>
      <c r="D19" s="325"/>
      <c r="E19" s="325"/>
      <c r="F19" s="325"/>
      <c r="G19" s="325"/>
      <c r="H19" s="325"/>
      <c r="I19" s="325"/>
      <c r="J19" s="325"/>
      <c r="K19" s="325"/>
      <c r="L19" s="325"/>
      <c r="M19" s="326"/>
    </row>
    <row r="20" customFormat="false" ht="16.5" hidden="false" customHeight="true" outlineLevel="0" collapsed="false">
      <c r="A20" s="317" t="n">
        <v>1</v>
      </c>
      <c r="B20" s="327" t="s">
        <v>306</v>
      </c>
      <c r="C20" s="328" t="s">
        <v>307</v>
      </c>
      <c r="D20" s="329" t="n">
        <f aca="false">D21/36.32</f>
        <v>275330.396475771</v>
      </c>
      <c r="E20" s="329"/>
      <c r="F20" s="329"/>
      <c r="G20" s="330" t="n">
        <f aca="false">G21/36.32</f>
        <v>137665.198237885</v>
      </c>
      <c r="H20" s="330"/>
      <c r="I20" s="330"/>
      <c r="J20" s="330" t="n">
        <f aca="false">J21/36.32</f>
        <v>137665.198237885</v>
      </c>
      <c r="K20" s="330"/>
      <c r="L20" s="330"/>
      <c r="M20" s="331" t="n">
        <f aca="false">D20</f>
        <v>275330.396475771</v>
      </c>
    </row>
    <row r="21" customFormat="false" ht="16.5" hidden="false" customHeight="true" outlineLevel="0" collapsed="false">
      <c r="A21" s="317"/>
      <c r="B21" s="327"/>
      <c r="C21" s="332" t="s">
        <v>308</v>
      </c>
      <c r="D21" s="333" t="n">
        <v>10000000</v>
      </c>
      <c r="E21" s="333"/>
      <c r="F21" s="333"/>
      <c r="G21" s="334" t="n">
        <v>5000000</v>
      </c>
      <c r="H21" s="334"/>
      <c r="I21" s="334"/>
      <c r="J21" s="334" t="n">
        <v>5000000</v>
      </c>
      <c r="K21" s="334"/>
      <c r="L21" s="334"/>
      <c r="M21" s="331" t="n">
        <f aca="false">G21+J21</f>
        <v>10000000</v>
      </c>
    </row>
    <row r="22" customFormat="false" ht="12.75" hidden="false" customHeight="true" outlineLevel="0" collapsed="false">
      <c r="A22" s="317"/>
      <c r="B22" s="318"/>
      <c r="C22" s="335"/>
      <c r="D22" s="320"/>
      <c r="E22" s="320"/>
      <c r="F22" s="320"/>
      <c r="G22" s="321"/>
      <c r="H22" s="321"/>
      <c r="I22" s="321"/>
      <c r="J22" s="321"/>
      <c r="K22" s="321"/>
      <c r="L22" s="321"/>
      <c r="M22" s="336"/>
    </row>
    <row r="23" customFormat="false" ht="12.75" hidden="false" customHeight="true" outlineLevel="0" collapsed="false">
      <c r="A23" s="317"/>
      <c r="B23" s="318"/>
      <c r="C23" s="337"/>
      <c r="D23" s="333"/>
      <c r="E23" s="333"/>
      <c r="F23" s="333"/>
      <c r="G23" s="325"/>
      <c r="H23" s="325"/>
      <c r="I23" s="325"/>
      <c r="J23" s="333"/>
      <c r="K23" s="333"/>
      <c r="L23" s="333"/>
      <c r="M23" s="338"/>
    </row>
    <row r="24" customFormat="false" ht="18.75" hidden="false" customHeight="true" outlineLevel="0" collapsed="false">
      <c r="A24" s="317"/>
      <c r="B24" s="327"/>
      <c r="C24" s="328" t="s">
        <v>307</v>
      </c>
      <c r="D24" s="330"/>
      <c r="E24" s="330"/>
      <c r="F24" s="330"/>
      <c r="G24" s="330"/>
      <c r="H24" s="330"/>
      <c r="I24" s="330"/>
      <c r="J24" s="333"/>
      <c r="K24" s="333"/>
      <c r="L24" s="333"/>
      <c r="M24" s="331"/>
    </row>
    <row r="25" customFormat="false" ht="19.5" hidden="false" customHeight="true" outlineLevel="0" collapsed="false">
      <c r="A25" s="317"/>
      <c r="B25" s="327"/>
      <c r="C25" s="332" t="s">
        <v>308</v>
      </c>
      <c r="D25" s="333"/>
      <c r="E25" s="333"/>
      <c r="F25" s="333"/>
      <c r="G25" s="334"/>
      <c r="H25" s="334"/>
      <c r="I25" s="334"/>
      <c r="J25" s="333"/>
      <c r="K25" s="333"/>
      <c r="L25" s="333"/>
      <c r="M25" s="331"/>
    </row>
    <row r="26" customFormat="false" ht="18" hidden="false" customHeight="true" outlineLevel="0" collapsed="false">
      <c r="A26" s="339"/>
      <c r="B26" s="340"/>
      <c r="C26" s="341"/>
      <c r="D26" s="334"/>
      <c r="E26" s="334"/>
      <c r="F26" s="334"/>
      <c r="G26" s="342"/>
      <c r="H26" s="342"/>
      <c r="I26" s="342"/>
      <c r="J26" s="342"/>
      <c r="K26" s="342"/>
      <c r="L26" s="342"/>
      <c r="M26" s="343"/>
    </row>
    <row r="27" customFormat="false" ht="18" hidden="false" customHeight="true" outlineLevel="0" collapsed="false">
      <c r="A27" s="344"/>
      <c r="B27" s="345"/>
      <c r="C27" s="346"/>
      <c r="D27" s="347"/>
      <c r="E27" s="347"/>
      <c r="F27" s="347"/>
      <c r="G27" s="348"/>
      <c r="H27" s="348"/>
      <c r="I27" s="348"/>
      <c r="J27" s="348"/>
      <c r="K27" s="348"/>
      <c r="L27" s="348"/>
      <c r="M27" s="349"/>
    </row>
    <row r="28" customFormat="false" ht="18" hidden="false" customHeight="true" outlineLevel="0" collapsed="false">
      <c r="A28" s="350" t="s">
        <v>309</v>
      </c>
      <c r="B28" s="351"/>
      <c r="C28" s="352"/>
      <c r="D28" s="353" t="n">
        <f aca="false">D21</f>
        <v>10000000</v>
      </c>
      <c r="E28" s="353"/>
      <c r="F28" s="353"/>
      <c r="G28" s="353" t="n">
        <f aca="false">G21</f>
        <v>5000000</v>
      </c>
      <c r="H28" s="353"/>
      <c r="I28" s="353"/>
      <c r="J28" s="353" t="n">
        <f aca="false">J21</f>
        <v>5000000</v>
      </c>
      <c r="K28" s="353"/>
      <c r="L28" s="353"/>
      <c r="M28" s="354" t="n">
        <v>10000000</v>
      </c>
    </row>
    <row r="29" customFormat="false" ht="18" hidden="false" customHeight="true" outlineLevel="0" collapsed="false">
      <c r="A29" s="355" t="s">
        <v>310</v>
      </c>
      <c r="B29" s="355"/>
      <c r="C29" s="355"/>
      <c r="D29" s="353"/>
      <c r="E29" s="353"/>
      <c r="F29" s="353"/>
      <c r="G29" s="353"/>
      <c r="H29" s="353"/>
      <c r="I29" s="353"/>
      <c r="J29" s="353"/>
      <c r="K29" s="353"/>
      <c r="L29" s="353"/>
      <c r="M29" s="354"/>
    </row>
    <row r="30" customFormat="false" ht="18" hidden="false" customHeight="true" outlineLevel="0" collapsed="false">
      <c r="A30" s="356" t="s">
        <v>311</v>
      </c>
      <c r="B30" s="357"/>
      <c r="C30" s="352"/>
      <c r="D30" s="353" t="n">
        <f aca="false">D21+D25</f>
        <v>10000000</v>
      </c>
      <c r="E30" s="353"/>
      <c r="F30" s="353"/>
      <c r="G30" s="353" t="n">
        <f aca="false">G28</f>
        <v>5000000</v>
      </c>
      <c r="H30" s="353"/>
      <c r="I30" s="353"/>
      <c r="J30" s="353" t="n">
        <f aca="false">J28</f>
        <v>5000000</v>
      </c>
      <c r="K30" s="353"/>
      <c r="L30" s="353"/>
      <c r="M30" s="354" t="n">
        <f aca="false">M28</f>
        <v>10000000</v>
      </c>
    </row>
    <row r="31" customFormat="false" ht="18" hidden="false" customHeight="true" outlineLevel="0" collapsed="false">
      <c r="A31" s="358"/>
      <c r="B31" s="358"/>
      <c r="C31" s="359"/>
      <c r="D31" s="360"/>
      <c r="E31" s="360"/>
      <c r="F31" s="360"/>
      <c r="G31" s="360"/>
      <c r="H31" s="360"/>
      <c r="I31" s="360"/>
      <c r="J31" s="360"/>
      <c r="K31" s="360"/>
      <c r="L31" s="360"/>
      <c r="M31" s="360"/>
    </row>
    <row r="32" customFormat="false" ht="18" hidden="false" customHeight="true" outlineLevel="0" collapsed="false">
      <c r="B32" s="361" t="s">
        <v>312</v>
      </c>
      <c r="D32" s="362"/>
      <c r="E32" s="362"/>
      <c r="M32" s="363"/>
    </row>
    <row r="33" customFormat="false" ht="18" hidden="false" customHeight="true" outlineLevel="0" collapsed="false">
      <c r="B33" s="364"/>
      <c r="C33" s="365"/>
      <c r="F33" s="361" t="s">
        <v>82</v>
      </c>
    </row>
    <row r="34" customFormat="false" ht="18" hidden="false" customHeight="true" outlineLevel="0" collapsed="false">
      <c r="B34" s="361"/>
      <c r="F34" s="364" t="s">
        <v>313</v>
      </c>
    </row>
    <row r="35" customFormat="false" ht="18" hidden="false" customHeight="true" outlineLevel="0" collapsed="false">
      <c r="F35" s="361" t="s">
        <v>64</v>
      </c>
    </row>
  </sheetData>
  <mergeCells count="63">
    <mergeCell ref="A1:M1"/>
    <mergeCell ref="G3:I3"/>
    <mergeCell ref="K3:L3"/>
    <mergeCell ref="G4:I4"/>
    <mergeCell ref="K4:L4"/>
    <mergeCell ref="A6:F7"/>
    <mergeCell ref="J6:L6"/>
    <mergeCell ref="J7:L7"/>
    <mergeCell ref="A11:A17"/>
    <mergeCell ref="B11:B17"/>
    <mergeCell ref="C11:C17"/>
    <mergeCell ref="D11:F11"/>
    <mergeCell ref="G11:I11"/>
    <mergeCell ref="J11:L11"/>
    <mergeCell ref="G16:H16"/>
    <mergeCell ref="A18:A19"/>
    <mergeCell ref="B18:B19"/>
    <mergeCell ref="D18:F18"/>
    <mergeCell ref="G18:I18"/>
    <mergeCell ref="J18:L18"/>
    <mergeCell ref="D19:F19"/>
    <mergeCell ref="G19:I19"/>
    <mergeCell ref="J19:L19"/>
    <mergeCell ref="A20:A21"/>
    <mergeCell ref="B20:B21"/>
    <mergeCell ref="D20:F20"/>
    <mergeCell ref="G20:I20"/>
    <mergeCell ref="J20:L20"/>
    <mergeCell ref="D21:F21"/>
    <mergeCell ref="G21:I21"/>
    <mergeCell ref="J21:L21"/>
    <mergeCell ref="A22:A23"/>
    <mergeCell ref="B22:B23"/>
    <mergeCell ref="D22:F22"/>
    <mergeCell ref="G22:I22"/>
    <mergeCell ref="J22:L22"/>
    <mergeCell ref="D23:F23"/>
    <mergeCell ref="G23:I23"/>
    <mergeCell ref="J23:L23"/>
    <mergeCell ref="A24:A25"/>
    <mergeCell ref="B24:B25"/>
    <mergeCell ref="D24:F24"/>
    <mergeCell ref="G24:I24"/>
    <mergeCell ref="J24:L24"/>
    <mergeCell ref="D25:F25"/>
    <mergeCell ref="G25:I25"/>
    <mergeCell ref="J25:L25"/>
    <mergeCell ref="D26:F26"/>
    <mergeCell ref="G26:I26"/>
    <mergeCell ref="J26:L26"/>
    <mergeCell ref="D27:F27"/>
    <mergeCell ref="G27:I27"/>
    <mergeCell ref="J27:L27"/>
    <mergeCell ref="D28:F28"/>
    <mergeCell ref="G28:I28"/>
    <mergeCell ref="J28:L28"/>
    <mergeCell ref="A29:C29"/>
    <mergeCell ref="D29:F29"/>
    <mergeCell ref="G29:I29"/>
    <mergeCell ref="J29:L29"/>
    <mergeCell ref="D30:F30"/>
    <mergeCell ref="G30:I30"/>
    <mergeCell ref="J30:L30"/>
  </mergeCells>
  <printOptions headings="false" gridLines="false" gridLinesSet="true" horizontalCentered="false" verticalCentered="false"/>
  <pageMargins left="0.511805555555555" right="0.511805555555555" top="0.7875" bottom="0.39375" header="0.511805555555555" footer="0.511805555555555"/>
  <pageSetup paperSize="9" scale="9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Y1048576"/>
  <sheetViews>
    <sheetView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.25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1" width="9"/>
    <col collapsed="false" customWidth="true" hidden="false" outlineLevel="0" max="3" min="3" style="1" width="11.29"/>
    <col collapsed="false" customWidth="true" hidden="false" outlineLevel="0" max="4" min="4" style="2" width="37.57"/>
    <col collapsed="false" customWidth="true" hidden="false" outlineLevel="0" max="5" min="5" style="3" width="5.7"/>
    <col collapsed="false" customWidth="true" hidden="false" outlineLevel="0" max="6" min="6" style="4" width="10.85"/>
    <col collapsed="false" customWidth="true" hidden="false" outlineLevel="0" max="7" min="7" style="5" width="9.71"/>
    <col collapsed="false" customWidth="true" hidden="false" outlineLevel="0" max="8" min="8" style="5" width="10.85"/>
    <col collapsed="false" customWidth="true" hidden="false" outlineLevel="0" max="9" min="9" style="6" width="14.57"/>
    <col collapsed="false" customWidth="true" hidden="false" outlineLevel="0" max="10" min="10" style="5" width="14.57"/>
    <col collapsed="false" customWidth="true" hidden="false" outlineLevel="0" max="11" min="11" style="5" width="10.42"/>
    <col collapsed="false" customWidth="true" hidden="false" outlineLevel="0" max="13" min="12" style="5" width="11.42"/>
    <col collapsed="false" customWidth="false" hidden="false" outlineLevel="0" max="14" min="14" style="5" width="11.57"/>
    <col collapsed="false" customWidth="true" hidden="false" outlineLevel="0" max="17" min="15" style="5" width="11.14"/>
    <col collapsed="false" customWidth="false" hidden="false" outlineLevel="0" max="24" min="18" style="5" width="11.57"/>
    <col collapsed="false" customWidth="true" hidden="false" outlineLevel="0" max="25" min="25" style="5" width="10.42"/>
    <col collapsed="false" customWidth="true" hidden="false" outlineLevel="0" max="26" min="26" style="7" width="12.71"/>
    <col collapsed="false" customWidth="true" hidden="false" outlineLevel="0" max="1025" min="27" style="7" width="9.14"/>
  </cols>
  <sheetData>
    <row r="1" customFormat="false" ht="14.25" hidden="false" customHeight="false" outlineLevel="0" collapsed="false"/>
    <row r="2" customFormat="false" ht="15.75" hidden="false" customHeight="false" outlineLevel="0" collapsed="false">
      <c r="A2" s="8" t="s">
        <v>0</v>
      </c>
      <c r="B2" s="9"/>
      <c r="C2" s="9"/>
      <c r="D2" s="10" t="s">
        <v>1</v>
      </c>
      <c r="E2" s="9"/>
      <c r="F2" s="9"/>
      <c r="G2" s="9"/>
      <c r="H2" s="9"/>
      <c r="I2" s="9"/>
    </row>
    <row r="3" customFormat="false" ht="15" hidden="false" customHeight="false" outlineLevel="0" collapsed="false">
      <c r="A3" s="11"/>
      <c r="B3" s="11"/>
      <c r="C3" s="11"/>
      <c r="D3" s="11"/>
      <c r="E3" s="11"/>
      <c r="F3" s="12"/>
      <c r="G3" s="11"/>
      <c r="H3" s="11"/>
      <c r="I3" s="13"/>
    </row>
    <row r="4" customFormat="false" ht="15" hidden="false" customHeight="true" outlineLevel="0" collapsed="false">
      <c r="A4" s="14" t="s">
        <v>2</v>
      </c>
      <c r="B4" s="14"/>
      <c r="C4" s="14"/>
      <c r="D4" s="14"/>
      <c r="E4" s="14"/>
      <c r="F4" s="14"/>
      <c r="G4" s="14"/>
      <c r="H4" s="14"/>
      <c r="I4" s="14"/>
    </row>
    <row r="5" customFormat="false" ht="15" hidden="false" customHeight="true" outlineLevel="0" collapsed="false">
      <c r="A5" s="15" t="s">
        <v>3</v>
      </c>
      <c r="B5" s="15"/>
      <c r="C5" s="15"/>
      <c r="D5" s="15"/>
      <c r="E5" s="15"/>
      <c r="F5" s="15"/>
      <c r="G5" s="15"/>
      <c r="H5" s="15"/>
      <c r="I5" s="15"/>
    </row>
    <row r="6" customFormat="false" ht="18" hidden="false" customHeight="true" outlineLevel="0" collapsed="false">
      <c r="A6" s="16" t="s">
        <v>4</v>
      </c>
      <c r="B6" s="17"/>
      <c r="C6" s="17"/>
      <c r="D6" s="17"/>
      <c r="E6" s="17"/>
      <c r="F6" s="17"/>
      <c r="G6" s="17"/>
      <c r="H6" s="17"/>
      <c r="I6" s="18"/>
    </row>
    <row r="7" customFormat="false" ht="15" hidden="false" customHeight="true" outlineLevel="0" collapsed="false">
      <c r="A7" s="19" t="s">
        <v>5</v>
      </c>
      <c r="B7" s="20"/>
      <c r="C7" s="21"/>
      <c r="D7" s="21"/>
      <c r="E7" s="22"/>
      <c r="F7" s="23"/>
      <c r="G7" s="24" t="s">
        <v>6</v>
      </c>
      <c r="H7" s="25"/>
      <c r="I7" s="26" t="n">
        <v>160733.49</v>
      </c>
    </row>
    <row r="8" customFormat="false" ht="14.25" hidden="false" customHeight="false" outlineLevel="0" collapsed="false">
      <c r="A8" s="27"/>
      <c r="B8" s="28"/>
      <c r="C8" s="29"/>
      <c r="D8" s="30"/>
      <c r="E8" s="31"/>
      <c r="F8" s="31"/>
      <c r="G8" s="32" t="s">
        <v>7</v>
      </c>
      <c r="H8" s="31"/>
      <c r="I8" s="366" t="s">
        <v>8</v>
      </c>
    </row>
    <row r="9" s="7" customFormat="true" ht="8.25" hidden="false" customHeight="true" outlineLevel="0" collapsed="false">
      <c r="A9" s="367"/>
      <c r="B9" s="367"/>
      <c r="C9" s="367"/>
      <c r="D9" s="367"/>
      <c r="E9" s="367"/>
      <c r="F9" s="367"/>
      <c r="G9" s="367"/>
      <c r="H9" s="367"/>
      <c r="I9" s="367"/>
    </row>
    <row r="10" s="7" customFormat="true" ht="15" hidden="false" customHeight="true" outlineLevel="0" collapsed="false">
      <c r="A10" s="35" t="s">
        <v>9</v>
      </c>
      <c r="B10" s="35"/>
      <c r="C10" s="35"/>
      <c r="D10" s="35"/>
      <c r="E10" s="35"/>
      <c r="F10" s="35"/>
      <c r="G10" s="35"/>
      <c r="H10" s="35"/>
      <c r="I10" s="35"/>
    </row>
    <row r="11" s="44" customFormat="true" ht="33.75" hidden="false" customHeight="false" outlineLevel="0" collapsed="false">
      <c r="A11" s="36" t="s">
        <v>10</v>
      </c>
      <c r="B11" s="37" t="s">
        <v>11</v>
      </c>
      <c r="C11" s="37" t="s">
        <v>12</v>
      </c>
      <c r="D11" s="37" t="s">
        <v>13</v>
      </c>
      <c r="E11" s="38" t="s">
        <v>14</v>
      </c>
      <c r="F11" s="39" t="s">
        <v>15</v>
      </c>
      <c r="G11" s="40" t="s">
        <v>16</v>
      </c>
      <c r="H11" s="40" t="s">
        <v>17</v>
      </c>
      <c r="I11" s="40" t="s">
        <v>18</v>
      </c>
      <c r="J11" s="41"/>
      <c r="K11" s="41"/>
      <c r="L11" s="42"/>
      <c r="M11" s="43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</row>
    <row r="12" s="44" customFormat="true" ht="15" hidden="false" customHeight="false" outlineLevel="0" collapsed="false">
      <c r="A12" s="45" t="s">
        <v>19</v>
      </c>
      <c r="B12" s="45"/>
      <c r="C12" s="45"/>
      <c r="D12" s="46" t="s">
        <v>20</v>
      </c>
      <c r="E12" s="47"/>
      <c r="F12" s="48"/>
      <c r="G12" s="49"/>
      <c r="H12" s="49"/>
      <c r="I12" s="50" t="n">
        <f aca="false">I13</f>
        <v>0</v>
      </c>
      <c r="J12" s="41"/>
      <c r="K12" s="41"/>
      <c r="L12" s="42"/>
      <c r="M12" s="43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</row>
    <row r="13" s="44" customFormat="true" ht="24" hidden="false" customHeight="false" outlineLevel="0" collapsed="false">
      <c r="A13" s="51" t="s">
        <v>21</v>
      </c>
      <c r="B13" s="52" t="s">
        <v>22</v>
      </c>
      <c r="C13" s="51" t="s">
        <v>23</v>
      </c>
      <c r="D13" s="53" t="s">
        <v>24</v>
      </c>
      <c r="E13" s="54" t="s">
        <v>25</v>
      </c>
      <c r="F13" s="55" t="n">
        <v>6</v>
      </c>
      <c r="G13" s="56"/>
      <c r="H13" s="56" t="n">
        <f aca="false">ROUND(G13*1.2074,2)</f>
        <v>0</v>
      </c>
      <c r="I13" s="57" t="n">
        <f aca="false">F13*H13</f>
        <v>0</v>
      </c>
      <c r="J13" s="41"/>
      <c r="K13" s="41"/>
      <c r="L13" s="42"/>
      <c r="M13" s="43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</row>
    <row r="14" s="44" customFormat="true" ht="15" hidden="false" customHeight="false" outlineLevel="0" collapsed="false">
      <c r="A14" s="58" t="s">
        <v>26</v>
      </c>
      <c r="B14" s="58"/>
      <c r="C14" s="58"/>
      <c r="D14" s="46" t="s">
        <v>27</v>
      </c>
      <c r="E14" s="47"/>
      <c r="F14" s="59"/>
      <c r="G14" s="59"/>
      <c r="H14" s="59"/>
      <c r="I14" s="50" t="n">
        <f aca="false">I16+I17+I18+I20+I21+I22</f>
        <v>0</v>
      </c>
      <c r="J14" s="41"/>
      <c r="K14" s="41"/>
      <c r="L14" s="42"/>
      <c r="M14" s="43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</row>
    <row r="15" s="44" customFormat="true" ht="15" hidden="false" customHeight="false" outlineLevel="0" collapsed="false">
      <c r="A15" s="60"/>
      <c r="B15" s="60"/>
      <c r="C15" s="60"/>
      <c r="D15" s="61" t="s">
        <v>28</v>
      </c>
      <c r="E15" s="62"/>
      <c r="F15" s="63"/>
      <c r="G15" s="63"/>
      <c r="H15" s="63"/>
      <c r="I15" s="64"/>
      <c r="J15" s="41"/>
      <c r="K15" s="41"/>
      <c r="L15" s="42"/>
      <c r="M15" s="43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</row>
    <row r="16" s="44" customFormat="true" ht="24" hidden="false" customHeight="false" outlineLevel="0" collapsed="false">
      <c r="A16" s="51" t="s">
        <v>29</v>
      </c>
      <c r="B16" s="52" t="s">
        <v>22</v>
      </c>
      <c r="C16" s="65" t="s">
        <v>30</v>
      </c>
      <c r="D16" s="66" t="s">
        <v>31</v>
      </c>
      <c r="E16" s="54" t="s">
        <v>25</v>
      </c>
      <c r="F16" s="55" t="n">
        <f aca="false">'Talela das ruas'!E10</f>
        <v>11620.5</v>
      </c>
      <c r="G16" s="67"/>
      <c r="H16" s="56" t="n">
        <f aca="false">ROUND(G16*1.2074,2)</f>
        <v>0</v>
      </c>
      <c r="I16" s="57" t="n">
        <f aca="false">F16*H16</f>
        <v>0</v>
      </c>
      <c r="J16" s="41"/>
      <c r="K16" s="41"/>
      <c r="L16" s="42"/>
      <c r="M16" s="43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</row>
    <row r="17" s="44" customFormat="true" ht="15" hidden="false" customHeight="false" outlineLevel="0" collapsed="false">
      <c r="A17" s="51" t="s">
        <v>32</v>
      </c>
      <c r="B17" s="52" t="s">
        <v>22</v>
      </c>
      <c r="C17" s="51" t="s">
        <v>33</v>
      </c>
      <c r="D17" s="68" t="s">
        <v>34</v>
      </c>
      <c r="E17" s="69" t="s">
        <v>25</v>
      </c>
      <c r="F17" s="55" t="n">
        <f aca="false">F16</f>
        <v>11620.5</v>
      </c>
      <c r="G17" s="67"/>
      <c r="H17" s="56" t="n">
        <f aca="false">ROUND(G17*1.2074,2)</f>
        <v>0</v>
      </c>
      <c r="I17" s="57" t="n">
        <f aca="false">F17*H17</f>
        <v>0</v>
      </c>
      <c r="J17" s="41"/>
      <c r="K17" s="41"/>
      <c r="L17" s="42"/>
      <c r="M17" s="43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</row>
    <row r="18" s="44" customFormat="true" ht="36" hidden="false" customHeight="false" outlineLevel="0" collapsed="false">
      <c r="A18" s="51" t="s">
        <v>35</v>
      </c>
      <c r="B18" s="52" t="s">
        <v>22</v>
      </c>
      <c r="C18" s="70" t="s">
        <v>36</v>
      </c>
      <c r="D18" s="66" t="s">
        <v>37</v>
      </c>
      <c r="E18" s="69" t="s">
        <v>38</v>
      </c>
      <c r="F18" s="55" t="n">
        <f aca="false">F17*0.03</f>
        <v>348.615</v>
      </c>
      <c r="G18" s="71"/>
      <c r="H18" s="56" t="n">
        <f aca="false">ROUND(G18*1.2074,2)</f>
        <v>0</v>
      </c>
      <c r="I18" s="57" t="n">
        <f aca="false">F18*H18</f>
        <v>0</v>
      </c>
      <c r="J18" s="41"/>
      <c r="K18" s="41"/>
      <c r="L18" s="42"/>
      <c r="M18" s="43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</row>
    <row r="19" s="44" customFormat="true" ht="15" hidden="false" customHeight="false" outlineLevel="0" collapsed="false">
      <c r="A19" s="60"/>
      <c r="B19" s="60"/>
      <c r="C19" s="60"/>
      <c r="D19" s="61" t="s">
        <v>39</v>
      </c>
      <c r="E19" s="62"/>
      <c r="F19" s="63"/>
      <c r="G19" s="63"/>
      <c r="H19" s="63"/>
      <c r="I19" s="64"/>
      <c r="J19" s="41"/>
      <c r="K19" s="41"/>
      <c r="L19" s="42"/>
      <c r="M19" s="43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="44" customFormat="true" ht="24" hidden="false" customHeight="false" outlineLevel="0" collapsed="false">
      <c r="A20" s="51" t="s">
        <v>40</v>
      </c>
      <c r="B20" s="52" t="s">
        <v>22</v>
      </c>
      <c r="C20" s="65" t="s">
        <v>30</v>
      </c>
      <c r="D20" s="66" t="s">
        <v>31</v>
      </c>
      <c r="E20" s="54" t="s">
        <v>25</v>
      </c>
      <c r="F20" s="55" t="n">
        <f aca="false">'Talela das ruas'!I10</f>
        <v>44183.95</v>
      </c>
      <c r="G20" s="67"/>
      <c r="H20" s="56" t="n">
        <f aca="false">ROUND(G20*1.2074,2)</f>
        <v>0</v>
      </c>
      <c r="I20" s="57" t="n">
        <f aca="false">F20*H20</f>
        <v>0</v>
      </c>
      <c r="J20" s="41"/>
      <c r="K20" s="41"/>
      <c r="L20" s="42"/>
      <c r="M20" s="43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</row>
    <row r="21" s="44" customFormat="true" ht="15" hidden="false" customHeight="false" outlineLevel="0" collapsed="false">
      <c r="A21" s="51" t="s">
        <v>41</v>
      </c>
      <c r="B21" s="52" t="s">
        <v>22</v>
      </c>
      <c r="C21" s="51" t="s">
        <v>33</v>
      </c>
      <c r="D21" s="68" t="s">
        <v>34</v>
      </c>
      <c r="E21" s="69" t="s">
        <v>25</v>
      </c>
      <c r="F21" s="55" t="n">
        <f aca="false">F20</f>
        <v>44183.95</v>
      </c>
      <c r="G21" s="67"/>
      <c r="H21" s="56" t="n">
        <f aca="false">ROUND(G21*1.2074,2)</f>
        <v>0</v>
      </c>
      <c r="I21" s="57" t="n">
        <f aca="false">F21*H21</f>
        <v>0</v>
      </c>
      <c r="J21" s="41"/>
      <c r="K21" s="41"/>
      <c r="L21" s="42"/>
      <c r="M21" s="43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</row>
    <row r="22" s="44" customFormat="true" ht="36" hidden="false" customHeight="false" outlineLevel="0" collapsed="false">
      <c r="A22" s="51" t="s">
        <v>42</v>
      </c>
      <c r="B22" s="52" t="s">
        <v>22</v>
      </c>
      <c r="C22" s="70" t="s">
        <v>36</v>
      </c>
      <c r="D22" s="66" t="s">
        <v>43</v>
      </c>
      <c r="E22" s="69" t="s">
        <v>38</v>
      </c>
      <c r="F22" s="55" t="n">
        <f aca="false">F21*0.02</f>
        <v>883.679</v>
      </c>
      <c r="G22" s="71"/>
      <c r="H22" s="56" t="n">
        <f aca="false">ROUND(G22*1.2074,2)</f>
        <v>0</v>
      </c>
      <c r="I22" s="57" t="n">
        <f aca="false">F22*H22</f>
        <v>0</v>
      </c>
      <c r="J22" s="41"/>
      <c r="K22" s="41"/>
      <c r="L22" s="42"/>
      <c r="M22" s="43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</row>
    <row r="23" s="44" customFormat="true" ht="15" hidden="false" customHeight="false" outlineLevel="0" collapsed="false">
      <c r="A23" s="72"/>
      <c r="B23" s="72"/>
      <c r="C23" s="72"/>
      <c r="D23" s="73"/>
      <c r="E23" s="62"/>
      <c r="F23" s="74" t="s">
        <v>44</v>
      </c>
      <c r="G23" s="74"/>
      <c r="H23" s="74"/>
      <c r="I23" s="75" t="n">
        <f aca="false">I14+I12</f>
        <v>0</v>
      </c>
      <c r="J23" s="41"/>
      <c r="K23" s="41"/>
      <c r="L23" s="42"/>
      <c r="M23" s="43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</row>
    <row r="24" s="44" customFormat="true" ht="12.75" hidden="false" customHeight="true" outlineLevel="0" collapsed="false">
      <c r="A24" s="76"/>
      <c r="B24" s="76"/>
      <c r="C24" s="76"/>
      <c r="D24" s="77"/>
      <c r="E24" s="78"/>
      <c r="F24" s="79"/>
      <c r="G24" s="79"/>
      <c r="H24" s="80"/>
      <c r="I24" s="81"/>
      <c r="J24" s="41"/>
      <c r="K24" s="41"/>
      <c r="L24" s="42"/>
      <c r="M24" s="43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</row>
    <row r="25" s="7" customFormat="true" ht="14.25" hidden="false" customHeight="false" outlineLevel="0" collapsed="false">
      <c r="A25" s="35" t="s">
        <v>45</v>
      </c>
      <c r="B25" s="35"/>
      <c r="C25" s="35"/>
      <c r="D25" s="35"/>
      <c r="E25" s="35"/>
      <c r="F25" s="35"/>
      <c r="G25" s="35"/>
      <c r="H25" s="35"/>
      <c r="I25" s="35"/>
    </row>
    <row r="26" s="44" customFormat="true" ht="33.75" hidden="false" customHeight="false" outlineLevel="0" collapsed="false">
      <c r="A26" s="36" t="s">
        <v>10</v>
      </c>
      <c r="B26" s="37" t="s">
        <v>11</v>
      </c>
      <c r="C26" s="37" t="s">
        <v>12</v>
      </c>
      <c r="D26" s="37" t="s">
        <v>13</v>
      </c>
      <c r="E26" s="38" t="s">
        <v>14</v>
      </c>
      <c r="F26" s="39" t="s">
        <v>15</v>
      </c>
      <c r="G26" s="40" t="s">
        <v>16</v>
      </c>
      <c r="H26" s="40" t="s">
        <v>17</v>
      </c>
      <c r="I26" s="40" t="s">
        <v>18</v>
      </c>
      <c r="J26" s="41"/>
      <c r="K26" s="41"/>
      <c r="L26" s="42"/>
      <c r="M26" s="43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</row>
    <row r="27" s="44" customFormat="true" ht="15" hidden="false" customHeight="false" outlineLevel="0" collapsed="false">
      <c r="A27" s="58" t="s">
        <v>19</v>
      </c>
      <c r="B27" s="58"/>
      <c r="C27" s="58"/>
      <c r="D27" s="46" t="s">
        <v>27</v>
      </c>
      <c r="E27" s="47"/>
      <c r="F27" s="59"/>
      <c r="G27" s="59"/>
      <c r="H27" s="59"/>
      <c r="I27" s="50" t="n">
        <f aca="false">I29+I30+I31</f>
        <v>0</v>
      </c>
      <c r="J27" s="41"/>
      <c r="K27" s="41"/>
      <c r="L27" s="42"/>
      <c r="M27" s="43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</row>
    <row r="28" s="44" customFormat="true" ht="15" hidden="false" customHeight="false" outlineLevel="0" collapsed="false">
      <c r="A28" s="60"/>
      <c r="B28" s="60"/>
      <c r="C28" s="60"/>
      <c r="D28" s="61" t="s">
        <v>39</v>
      </c>
      <c r="E28" s="62"/>
      <c r="F28" s="63"/>
      <c r="G28" s="63"/>
      <c r="H28" s="63"/>
      <c r="I28" s="64"/>
      <c r="J28" s="41"/>
      <c r="K28" s="41"/>
      <c r="L28" s="42"/>
      <c r="M28" s="43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</row>
    <row r="29" s="44" customFormat="true" ht="24" hidden="false" customHeight="false" outlineLevel="0" collapsed="false">
      <c r="A29" s="51" t="s">
        <v>21</v>
      </c>
      <c r="B29" s="52" t="s">
        <v>22</v>
      </c>
      <c r="C29" s="65" t="s">
        <v>30</v>
      </c>
      <c r="D29" s="66" t="s">
        <v>31</v>
      </c>
      <c r="E29" s="54" t="s">
        <v>25</v>
      </c>
      <c r="F29" s="55" t="n">
        <f aca="false">'Talela das ruas'!I129</f>
        <v>21120.8</v>
      </c>
      <c r="G29" s="67"/>
      <c r="H29" s="56" t="n">
        <f aca="false">ROUND(G29*1.2074,2)</f>
        <v>0</v>
      </c>
      <c r="I29" s="57" t="n">
        <f aca="false">F29*H29</f>
        <v>0</v>
      </c>
      <c r="J29" s="41"/>
      <c r="K29" s="41"/>
      <c r="L29" s="42"/>
      <c r="M29" s="43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</row>
    <row r="30" s="44" customFormat="true" ht="15" hidden="false" customHeight="false" outlineLevel="0" collapsed="false">
      <c r="A30" s="51" t="s">
        <v>46</v>
      </c>
      <c r="B30" s="52" t="s">
        <v>22</v>
      </c>
      <c r="C30" s="51" t="s">
        <v>33</v>
      </c>
      <c r="D30" s="68" t="s">
        <v>34</v>
      </c>
      <c r="E30" s="69" t="s">
        <v>25</v>
      </c>
      <c r="F30" s="55" t="n">
        <f aca="false">F29</f>
        <v>21120.8</v>
      </c>
      <c r="G30" s="67"/>
      <c r="H30" s="56" t="n">
        <f aca="false">ROUND(G30*1.2074,2)</f>
        <v>0</v>
      </c>
      <c r="I30" s="57" t="n">
        <f aca="false">F30*H30</f>
        <v>0</v>
      </c>
      <c r="J30" s="41"/>
      <c r="K30" s="41"/>
      <c r="L30" s="42"/>
      <c r="M30" s="43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</row>
    <row r="31" s="44" customFormat="true" ht="39" hidden="false" customHeight="true" outlineLevel="0" collapsed="false">
      <c r="A31" s="51" t="s">
        <v>47</v>
      </c>
      <c r="B31" s="52" t="s">
        <v>22</v>
      </c>
      <c r="C31" s="70" t="s">
        <v>36</v>
      </c>
      <c r="D31" s="66" t="s">
        <v>48</v>
      </c>
      <c r="E31" s="69" t="s">
        <v>38</v>
      </c>
      <c r="F31" s="55" t="n">
        <f aca="false">F30*0.02</f>
        <v>422.416</v>
      </c>
      <c r="G31" s="71"/>
      <c r="H31" s="56" t="n">
        <f aca="false">ROUND(G31*1.2074,2)</f>
        <v>0</v>
      </c>
      <c r="I31" s="57" t="n">
        <f aca="false">F31*H31</f>
        <v>0</v>
      </c>
      <c r="J31" s="41"/>
      <c r="K31" s="41"/>
      <c r="L31" s="42"/>
      <c r="M31" s="43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</row>
    <row r="32" s="44" customFormat="true" ht="17.25" hidden="false" customHeight="true" outlineLevel="0" collapsed="false">
      <c r="A32" s="72"/>
      <c r="B32" s="72"/>
      <c r="C32" s="72"/>
      <c r="D32" s="73"/>
      <c r="E32" s="62"/>
      <c r="F32" s="74" t="s">
        <v>49</v>
      </c>
      <c r="G32" s="74"/>
      <c r="H32" s="74"/>
      <c r="I32" s="82" t="n">
        <f aca="false">I29+I30+I31</f>
        <v>0</v>
      </c>
      <c r="J32" s="41"/>
      <c r="K32" s="41"/>
      <c r="L32" s="42"/>
      <c r="M32" s="43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</row>
    <row r="33" s="44" customFormat="true" ht="9" hidden="false" customHeight="true" outlineLevel="0" collapsed="false">
      <c r="A33" s="76"/>
      <c r="B33" s="76"/>
      <c r="C33" s="76"/>
      <c r="D33" s="77"/>
      <c r="E33" s="78"/>
      <c r="F33" s="79"/>
      <c r="G33" s="83"/>
      <c r="H33" s="83"/>
      <c r="I33" s="81"/>
      <c r="J33" s="41"/>
      <c r="K33" s="41"/>
      <c r="L33" s="42"/>
      <c r="M33" s="43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</row>
    <row r="34" s="7" customFormat="true" ht="21.75" hidden="false" customHeight="true" outlineLevel="0" collapsed="false">
      <c r="A34" s="35" t="s">
        <v>50</v>
      </c>
      <c r="B34" s="35"/>
      <c r="C34" s="35"/>
      <c r="D34" s="35"/>
      <c r="E34" s="35"/>
      <c r="F34" s="35"/>
      <c r="G34" s="35"/>
      <c r="H34" s="35"/>
      <c r="I34" s="35"/>
    </row>
    <row r="35" s="44" customFormat="true" ht="39.75" hidden="false" customHeight="true" outlineLevel="0" collapsed="false">
      <c r="A35" s="36" t="s">
        <v>10</v>
      </c>
      <c r="B35" s="37" t="s">
        <v>11</v>
      </c>
      <c r="C35" s="37" t="s">
        <v>12</v>
      </c>
      <c r="D35" s="37" t="s">
        <v>13</v>
      </c>
      <c r="E35" s="38" t="s">
        <v>14</v>
      </c>
      <c r="F35" s="39" t="s">
        <v>15</v>
      </c>
      <c r="G35" s="40" t="s">
        <v>16</v>
      </c>
      <c r="H35" s="40" t="s">
        <v>17</v>
      </c>
      <c r="I35" s="40" t="s">
        <v>18</v>
      </c>
      <c r="J35" s="41"/>
      <c r="K35" s="41"/>
      <c r="L35" s="42"/>
      <c r="M35" s="43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</row>
    <row r="36" s="44" customFormat="true" ht="21.75" hidden="false" customHeight="true" outlineLevel="0" collapsed="false">
      <c r="A36" s="58" t="s">
        <v>19</v>
      </c>
      <c r="B36" s="58"/>
      <c r="C36" s="58"/>
      <c r="D36" s="46" t="s">
        <v>27</v>
      </c>
      <c r="E36" s="47"/>
      <c r="F36" s="59"/>
      <c r="G36" s="59"/>
      <c r="H36" s="59"/>
      <c r="I36" s="50" t="n">
        <f aca="false">I38+I39+I40+I42+I43+I44</f>
        <v>0</v>
      </c>
      <c r="J36" s="41"/>
      <c r="K36" s="41"/>
      <c r="L36" s="42"/>
      <c r="M36" s="43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</row>
    <row r="37" s="44" customFormat="true" ht="12" hidden="false" customHeight="true" outlineLevel="0" collapsed="false">
      <c r="A37" s="60"/>
      <c r="B37" s="60"/>
      <c r="C37" s="60"/>
      <c r="D37" s="61" t="s">
        <v>28</v>
      </c>
      <c r="E37" s="62"/>
      <c r="F37" s="63"/>
      <c r="G37" s="63"/>
      <c r="H37" s="63"/>
      <c r="I37" s="64"/>
      <c r="J37" s="41"/>
      <c r="K37" s="41"/>
      <c r="L37" s="42"/>
      <c r="M37" s="43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</row>
    <row r="38" s="44" customFormat="true" ht="25.5" hidden="false" customHeight="true" outlineLevel="0" collapsed="false">
      <c r="A38" s="51" t="s">
        <v>21</v>
      </c>
      <c r="B38" s="52" t="s">
        <v>22</v>
      </c>
      <c r="C38" s="65" t="s">
        <v>30</v>
      </c>
      <c r="D38" s="66" t="s">
        <v>31</v>
      </c>
      <c r="E38" s="54" t="s">
        <v>25</v>
      </c>
      <c r="F38" s="55" t="n">
        <f aca="false">'Talela das ruas'!E49</f>
        <v>48402.49</v>
      </c>
      <c r="G38" s="67"/>
      <c r="H38" s="56" t="n">
        <f aca="false">ROUND(G38*1.2074,2)</f>
        <v>0</v>
      </c>
      <c r="I38" s="57" t="n">
        <f aca="false">F38*H38</f>
        <v>0</v>
      </c>
      <c r="J38" s="41"/>
      <c r="K38" s="41"/>
      <c r="L38" s="42"/>
      <c r="M38" s="43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</row>
    <row r="39" s="44" customFormat="true" ht="21" hidden="false" customHeight="true" outlineLevel="0" collapsed="false">
      <c r="A39" s="51" t="s">
        <v>46</v>
      </c>
      <c r="B39" s="52" t="s">
        <v>22</v>
      </c>
      <c r="C39" s="51" t="s">
        <v>33</v>
      </c>
      <c r="D39" s="68" t="s">
        <v>34</v>
      </c>
      <c r="E39" s="69" t="s">
        <v>25</v>
      </c>
      <c r="F39" s="55" t="n">
        <f aca="false">F38</f>
        <v>48402.49</v>
      </c>
      <c r="G39" s="67"/>
      <c r="H39" s="56" t="n">
        <f aca="false">ROUND(G39*1.2074,2)</f>
        <v>0</v>
      </c>
      <c r="I39" s="57" t="n">
        <f aca="false">F39*H39</f>
        <v>0</v>
      </c>
      <c r="J39" s="41"/>
      <c r="K39" s="41"/>
      <c r="L39" s="42"/>
      <c r="M39" s="43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</row>
    <row r="40" s="44" customFormat="true" ht="39" hidden="false" customHeight="true" outlineLevel="0" collapsed="false">
      <c r="A40" s="51" t="s">
        <v>47</v>
      </c>
      <c r="B40" s="52" t="s">
        <v>22</v>
      </c>
      <c r="C40" s="70" t="s">
        <v>36</v>
      </c>
      <c r="D40" s="66" t="s">
        <v>37</v>
      </c>
      <c r="E40" s="69" t="s">
        <v>38</v>
      </c>
      <c r="F40" s="55" t="n">
        <f aca="false">F39*0.03</f>
        <v>1452.0747</v>
      </c>
      <c r="G40" s="71"/>
      <c r="H40" s="56" t="n">
        <f aca="false">ROUND(G40*1.2074,2)</f>
        <v>0</v>
      </c>
      <c r="I40" s="57" t="n">
        <f aca="false">F40*H40</f>
        <v>0</v>
      </c>
      <c r="J40" s="41"/>
      <c r="K40" s="41"/>
      <c r="L40" s="42"/>
      <c r="M40" s="43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</row>
    <row r="41" s="44" customFormat="true" ht="27.75" hidden="false" customHeight="true" outlineLevel="0" collapsed="false">
      <c r="A41" s="60"/>
      <c r="B41" s="60"/>
      <c r="C41" s="60"/>
      <c r="D41" s="61" t="s">
        <v>39</v>
      </c>
      <c r="E41" s="62"/>
      <c r="F41" s="63"/>
      <c r="G41" s="63"/>
      <c r="H41" s="63"/>
      <c r="I41" s="64"/>
      <c r="J41" s="41"/>
      <c r="K41" s="41"/>
      <c r="L41" s="42"/>
      <c r="M41" s="43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</row>
    <row r="42" s="44" customFormat="true" ht="29.25" hidden="false" customHeight="true" outlineLevel="0" collapsed="false">
      <c r="A42" s="51" t="s">
        <v>51</v>
      </c>
      <c r="B42" s="52" t="s">
        <v>22</v>
      </c>
      <c r="C42" s="65" t="s">
        <v>30</v>
      </c>
      <c r="D42" s="66" t="s">
        <v>31</v>
      </c>
      <c r="E42" s="54" t="s">
        <v>25</v>
      </c>
      <c r="F42" s="55" t="n">
        <f aca="false">'Talela das ruas'!I49</f>
        <v>13848.25</v>
      </c>
      <c r="G42" s="67"/>
      <c r="H42" s="56" t="n">
        <f aca="false">ROUND(G42*1.2074,2)</f>
        <v>0</v>
      </c>
      <c r="I42" s="57" t="n">
        <f aca="false">F42*H42</f>
        <v>0</v>
      </c>
      <c r="J42" s="41"/>
      <c r="K42" s="41"/>
      <c r="L42" s="42"/>
      <c r="M42" s="43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</row>
    <row r="43" s="44" customFormat="true" ht="39.75" hidden="false" customHeight="true" outlineLevel="0" collapsed="false">
      <c r="A43" s="51" t="s">
        <v>52</v>
      </c>
      <c r="B43" s="52" t="s">
        <v>22</v>
      </c>
      <c r="C43" s="51" t="s">
        <v>33</v>
      </c>
      <c r="D43" s="68" t="s">
        <v>34</v>
      </c>
      <c r="E43" s="69" t="s">
        <v>25</v>
      </c>
      <c r="F43" s="55" t="n">
        <f aca="false">F42</f>
        <v>13848.25</v>
      </c>
      <c r="G43" s="67"/>
      <c r="H43" s="56" t="n">
        <f aca="false">ROUND(G43*1.2074,2)</f>
        <v>0</v>
      </c>
      <c r="I43" s="57" t="n">
        <f aca="false">F43*H43</f>
        <v>0</v>
      </c>
      <c r="J43" s="41"/>
      <c r="K43" s="41"/>
      <c r="L43" s="42"/>
      <c r="M43" s="43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</row>
    <row r="44" s="44" customFormat="true" ht="36" hidden="false" customHeight="true" outlineLevel="0" collapsed="false">
      <c r="A44" s="51" t="s">
        <v>53</v>
      </c>
      <c r="B44" s="52" t="s">
        <v>22</v>
      </c>
      <c r="C44" s="70" t="s">
        <v>36</v>
      </c>
      <c r="D44" s="66" t="s">
        <v>43</v>
      </c>
      <c r="E44" s="69" t="s">
        <v>38</v>
      </c>
      <c r="F44" s="55" t="n">
        <f aca="false">F43*0.02</f>
        <v>276.965</v>
      </c>
      <c r="G44" s="71"/>
      <c r="H44" s="56" t="n">
        <f aca="false">ROUND(G44*1.2074,2)</f>
        <v>0</v>
      </c>
      <c r="I44" s="57" t="n">
        <f aca="false">F44*H44</f>
        <v>0</v>
      </c>
      <c r="J44" s="41"/>
      <c r="K44" s="41"/>
      <c r="L44" s="42"/>
      <c r="M44" s="43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</row>
    <row r="45" s="44" customFormat="true" ht="15.75" hidden="false" customHeight="true" outlineLevel="0" collapsed="false">
      <c r="A45" s="72"/>
      <c r="B45" s="72"/>
      <c r="C45" s="72"/>
      <c r="D45" s="73"/>
      <c r="E45" s="62"/>
      <c r="F45" s="74" t="s">
        <v>54</v>
      </c>
      <c r="G45" s="74"/>
      <c r="H45" s="74"/>
      <c r="I45" s="82" t="n">
        <f aca="false">SUM(I38:I44)</f>
        <v>0</v>
      </c>
      <c r="J45" s="41"/>
      <c r="K45" s="41"/>
      <c r="L45" s="42"/>
      <c r="M45" s="43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</row>
    <row r="46" s="44" customFormat="true" ht="13.5" hidden="false" customHeight="true" outlineLevel="0" collapsed="false">
      <c r="A46" s="76"/>
      <c r="B46" s="76"/>
      <c r="C46" s="76"/>
      <c r="D46" s="77"/>
      <c r="E46" s="78"/>
      <c r="F46" s="79"/>
      <c r="G46" s="83"/>
      <c r="H46" s="83"/>
      <c r="I46" s="81"/>
      <c r="J46" s="41"/>
      <c r="K46" s="41"/>
      <c r="L46" s="42"/>
      <c r="M46" s="43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</row>
    <row r="47" s="7" customFormat="true" ht="14.25" hidden="false" customHeight="false" outlineLevel="0" collapsed="false">
      <c r="A47" s="35" t="s">
        <v>55</v>
      </c>
      <c r="B47" s="35"/>
      <c r="C47" s="35"/>
      <c r="D47" s="35"/>
      <c r="E47" s="35"/>
      <c r="F47" s="35"/>
      <c r="G47" s="35"/>
      <c r="H47" s="35"/>
      <c r="I47" s="35"/>
    </row>
    <row r="48" s="7" customFormat="true" ht="24.75" hidden="false" customHeight="true" outlineLevel="0" collapsed="false">
      <c r="A48" s="36" t="s">
        <v>10</v>
      </c>
      <c r="B48" s="37" t="s">
        <v>11</v>
      </c>
      <c r="C48" s="37" t="s">
        <v>12</v>
      </c>
      <c r="D48" s="37" t="s">
        <v>13</v>
      </c>
      <c r="E48" s="38" t="s">
        <v>14</v>
      </c>
      <c r="F48" s="39" t="s">
        <v>15</v>
      </c>
      <c r="G48" s="40" t="s">
        <v>16</v>
      </c>
      <c r="H48" s="40" t="s">
        <v>17</v>
      </c>
      <c r="I48" s="40" t="s">
        <v>18</v>
      </c>
    </row>
    <row r="49" s="44" customFormat="true" ht="15" hidden="false" customHeight="false" outlineLevel="0" collapsed="false">
      <c r="A49" s="58" t="s">
        <v>19</v>
      </c>
      <c r="B49" s="58"/>
      <c r="C49" s="58"/>
      <c r="D49" s="46" t="s">
        <v>27</v>
      </c>
      <c r="E49" s="47"/>
      <c r="F49" s="59"/>
      <c r="G49" s="59"/>
      <c r="H49" s="59"/>
      <c r="I49" s="50" t="n">
        <f aca="false">I58</f>
        <v>0</v>
      </c>
      <c r="J49" s="41"/>
      <c r="K49" s="41"/>
      <c r="L49" s="42"/>
      <c r="M49" s="43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</row>
    <row r="50" s="44" customFormat="true" ht="14.25" hidden="false" customHeight="true" outlineLevel="0" collapsed="false">
      <c r="A50" s="60"/>
      <c r="B50" s="60"/>
      <c r="C50" s="60"/>
      <c r="D50" s="61" t="s">
        <v>28</v>
      </c>
      <c r="E50" s="62"/>
      <c r="F50" s="63"/>
      <c r="G50" s="63"/>
      <c r="H50" s="63"/>
      <c r="I50" s="64"/>
      <c r="J50" s="41"/>
      <c r="K50" s="41"/>
      <c r="L50" s="42"/>
      <c r="M50" s="43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</row>
    <row r="51" s="44" customFormat="true" ht="14.25" hidden="false" customHeight="true" outlineLevel="0" collapsed="false">
      <c r="A51" s="51" t="s">
        <v>21</v>
      </c>
      <c r="B51" s="52" t="s">
        <v>22</v>
      </c>
      <c r="C51" s="65" t="s">
        <v>30</v>
      </c>
      <c r="D51" s="66" t="s">
        <v>31</v>
      </c>
      <c r="E51" s="54" t="s">
        <v>25</v>
      </c>
      <c r="F51" s="55" t="n">
        <f aca="false">'Talela das ruas'!I129</f>
        <v>21120.8</v>
      </c>
      <c r="G51" s="67"/>
      <c r="H51" s="56" t="n">
        <f aca="false">ROUND(G51*1.2074,2)</f>
        <v>0</v>
      </c>
      <c r="I51" s="57" t="n">
        <f aca="false">F51*H51</f>
        <v>0</v>
      </c>
      <c r="J51" s="41"/>
      <c r="K51" s="41"/>
      <c r="L51" s="42"/>
      <c r="M51" s="43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</row>
    <row r="52" s="44" customFormat="true" ht="15" hidden="false" customHeight="false" outlineLevel="0" collapsed="false">
      <c r="A52" s="51" t="s">
        <v>46</v>
      </c>
      <c r="B52" s="52" t="s">
        <v>22</v>
      </c>
      <c r="C52" s="51" t="s">
        <v>33</v>
      </c>
      <c r="D52" s="68" t="s">
        <v>34</v>
      </c>
      <c r="E52" s="69" t="s">
        <v>25</v>
      </c>
      <c r="F52" s="55" t="n">
        <f aca="false">F51</f>
        <v>21120.8</v>
      </c>
      <c r="G52" s="67"/>
      <c r="H52" s="56" t="n">
        <f aca="false">ROUND(G52*1.2074,2)</f>
        <v>0</v>
      </c>
      <c r="I52" s="57" t="n">
        <f aca="false">F52*H52</f>
        <v>0</v>
      </c>
      <c r="J52" s="41"/>
      <c r="K52" s="41"/>
      <c r="L52" s="42"/>
      <c r="M52" s="43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</row>
    <row r="53" s="44" customFormat="true" ht="36" hidden="false" customHeight="false" outlineLevel="0" collapsed="false">
      <c r="A53" s="51" t="s">
        <v>47</v>
      </c>
      <c r="B53" s="52" t="s">
        <v>22</v>
      </c>
      <c r="C53" s="70" t="s">
        <v>36</v>
      </c>
      <c r="D53" s="66" t="s">
        <v>37</v>
      </c>
      <c r="E53" s="69" t="s">
        <v>38</v>
      </c>
      <c r="F53" s="55" t="n">
        <f aca="false">F52*0.03</f>
        <v>633.624</v>
      </c>
      <c r="G53" s="71"/>
      <c r="H53" s="56" t="n">
        <f aca="false">ROUND(G53*1.2074,2)</f>
        <v>0</v>
      </c>
      <c r="I53" s="57" t="n">
        <f aca="false">F53*H53</f>
        <v>0</v>
      </c>
      <c r="J53" s="41"/>
      <c r="K53" s="41"/>
      <c r="L53" s="42"/>
      <c r="M53" s="43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</row>
    <row r="54" s="44" customFormat="true" ht="15" hidden="false" customHeight="false" outlineLevel="0" collapsed="false">
      <c r="A54" s="60"/>
      <c r="B54" s="60"/>
      <c r="C54" s="60"/>
      <c r="D54" s="61" t="s">
        <v>39</v>
      </c>
      <c r="E54" s="62"/>
      <c r="F54" s="63"/>
      <c r="G54" s="63"/>
      <c r="H54" s="63"/>
      <c r="I54" s="64"/>
      <c r="J54" s="41"/>
      <c r="K54" s="41"/>
      <c r="L54" s="42"/>
      <c r="M54" s="43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</row>
    <row r="55" s="44" customFormat="true" ht="24" hidden="false" customHeight="false" outlineLevel="0" collapsed="false">
      <c r="A55" s="51" t="s">
        <v>51</v>
      </c>
      <c r="B55" s="52" t="s">
        <v>22</v>
      </c>
      <c r="C55" s="65" t="s">
        <v>30</v>
      </c>
      <c r="D55" s="66" t="s">
        <v>31</v>
      </c>
      <c r="E55" s="54" t="s">
        <v>25</v>
      </c>
      <c r="F55" s="55" t="n">
        <f aca="false">'Talela das ruas'!I147</f>
        <v>858.6</v>
      </c>
      <c r="G55" s="67"/>
      <c r="H55" s="56" t="n">
        <f aca="false">ROUND(G55*1.2074,2)</f>
        <v>0</v>
      </c>
      <c r="I55" s="57" t="n">
        <f aca="false">F55*H55</f>
        <v>0</v>
      </c>
      <c r="J55" s="41"/>
      <c r="K55" s="41"/>
      <c r="L55" s="42"/>
      <c r="M55" s="43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</row>
    <row r="56" s="44" customFormat="true" ht="15" hidden="false" customHeight="false" outlineLevel="0" collapsed="false">
      <c r="A56" s="51" t="s">
        <v>52</v>
      </c>
      <c r="B56" s="52" t="s">
        <v>22</v>
      </c>
      <c r="C56" s="51" t="s">
        <v>33</v>
      </c>
      <c r="D56" s="68" t="s">
        <v>34</v>
      </c>
      <c r="E56" s="69" t="s">
        <v>25</v>
      </c>
      <c r="F56" s="55" t="n">
        <f aca="false">F55</f>
        <v>858.6</v>
      </c>
      <c r="G56" s="67"/>
      <c r="H56" s="56" t="n">
        <f aca="false">ROUND(G56*1.2074,2)</f>
        <v>0</v>
      </c>
      <c r="I56" s="57" t="n">
        <f aca="false">F56*H56</f>
        <v>0</v>
      </c>
      <c r="J56" s="41"/>
      <c r="K56" s="41"/>
      <c r="L56" s="42"/>
      <c r="M56" s="43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</row>
    <row r="57" s="44" customFormat="true" ht="36" hidden="false" customHeight="false" outlineLevel="0" collapsed="false">
      <c r="A57" s="51" t="s">
        <v>53</v>
      </c>
      <c r="B57" s="52" t="s">
        <v>22</v>
      </c>
      <c r="C57" s="70" t="s">
        <v>36</v>
      </c>
      <c r="D57" s="66" t="s">
        <v>43</v>
      </c>
      <c r="E57" s="69" t="s">
        <v>38</v>
      </c>
      <c r="F57" s="55" t="n">
        <f aca="false">F56*0.02</f>
        <v>17.172</v>
      </c>
      <c r="G57" s="71"/>
      <c r="H57" s="56" t="n">
        <f aca="false">ROUND(G57*1.2074,2)</f>
        <v>0</v>
      </c>
      <c r="I57" s="57" t="n">
        <f aca="false">F57*H57</f>
        <v>0</v>
      </c>
      <c r="J57" s="41"/>
      <c r="K57" s="41"/>
      <c r="L57" s="42"/>
      <c r="M57" s="43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</row>
    <row r="58" s="44" customFormat="true" ht="15" hidden="false" customHeight="false" outlineLevel="0" collapsed="false">
      <c r="A58" s="72"/>
      <c r="B58" s="72"/>
      <c r="C58" s="72"/>
      <c r="D58" s="73"/>
      <c r="E58" s="62"/>
      <c r="F58" s="84"/>
      <c r="G58" s="84"/>
      <c r="H58" s="84" t="s">
        <v>56</v>
      </c>
      <c r="I58" s="82" t="n">
        <f aca="false">SUM(I51:I57)</f>
        <v>0</v>
      </c>
      <c r="J58" s="41"/>
      <c r="K58" s="41"/>
      <c r="L58" s="42"/>
      <c r="M58" s="43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</row>
    <row r="59" customFormat="false" ht="14.25" hidden="false" customHeight="false" outlineLevel="0" collapsed="false">
      <c r="F59" s="85"/>
    </row>
    <row r="60" customFormat="false" ht="15" hidden="false" customHeight="false" outlineLevel="0" collapsed="false">
      <c r="F60" s="85"/>
      <c r="G60" s="86"/>
      <c r="H60" s="87" t="s">
        <v>57</v>
      </c>
      <c r="I60" s="88" t="n">
        <f aca="false">I23+I32+I45+I58</f>
        <v>0</v>
      </c>
    </row>
    <row r="61" customFormat="false" ht="14.25" hidden="false" customHeight="false" outlineLevel="0" collapsed="false"/>
    <row r="62" customFormat="false" ht="15" hidden="false" customHeight="true" outlineLevel="0" collapsed="false">
      <c r="A62" s="93" t="s">
        <v>60</v>
      </c>
      <c r="B62" s="93"/>
      <c r="C62" s="93"/>
      <c r="D62" s="93"/>
      <c r="E62" s="93"/>
      <c r="F62" s="93"/>
      <c r="G62" s="93"/>
      <c r="H62" s="93"/>
      <c r="I62" s="93"/>
    </row>
    <row r="63" customFormat="false" ht="14.25" hidden="false" customHeight="false" outlineLevel="0" collapsed="false"/>
    <row r="64" customFormat="false" ht="14.25" hidden="false" customHeight="false" outlineLevel="0" collapsed="false"/>
    <row r="65" customFormat="false" ht="14.25" hidden="false" customHeight="false" outlineLevel="0" collapsed="false">
      <c r="B65" s="1" t="s">
        <v>314</v>
      </c>
      <c r="D65" s="1"/>
      <c r="F65" s="94"/>
      <c r="G65" s="94"/>
      <c r="H65" s="94"/>
    </row>
    <row r="66" customFormat="false" ht="14.25" hidden="false" customHeight="true" outlineLevel="0" collapsed="false">
      <c r="F66" s="94" t="s">
        <v>315</v>
      </c>
      <c r="G66" s="94"/>
      <c r="H66" s="94"/>
    </row>
    <row r="1048576" customFormat="false" ht="14.25" hidden="false" customHeight="false" outlineLevel="0" collapsed="false"/>
  </sheetData>
  <mergeCells count="14">
    <mergeCell ref="A4:I4"/>
    <mergeCell ref="A5:I5"/>
    <mergeCell ref="A9:I9"/>
    <mergeCell ref="A10:I10"/>
    <mergeCell ref="F23:H23"/>
    <mergeCell ref="A25:I25"/>
    <mergeCell ref="F32:H32"/>
    <mergeCell ref="A34:I34"/>
    <mergeCell ref="F45:H45"/>
    <mergeCell ref="A47:I47"/>
    <mergeCell ref="A62:I62"/>
    <mergeCell ref="B65:D65"/>
    <mergeCell ref="F65:H65"/>
    <mergeCell ref="F66:H66"/>
  </mergeCells>
  <printOptions headings="false" gridLines="false" gridLinesSet="true" horizontalCentered="false" verticalCentered="false"/>
  <pageMargins left="0.905555555555556" right="0.511805555555555" top="0.590972222222222" bottom="0.7875" header="0.315277777777778" footer="0.511805555555555"/>
  <pageSetup paperSize="9" scale="7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&amp;CTIMBRE DA EMPRESA</oddHeader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AC27"/>
  <sheetViews>
    <sheetView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selection pane="topLeft" activeCell="J12" activeCellId="0" sqref="J12"/>
    </sheetView>
  </sheetViews>
  <sheetFormatPr defaultRowHeight="15.75" zeroHeight="false" outlineLevelRow="0" outlineLevelCol="0"/>
  <cols>
    <col collapsed="false" customWidth="true" hidden="false" outlineLevel="0" max="1" min="1" style="119" width="4.43"/>
    <col collapsed="false" customWidth="true" hidden="false" outlineLevel="0" max="2" min="2" style="120" width="26.14"/>
    <col collapsed="false" customWidth="false" hidden="true" outlineLevel="0" max="3" min="3" style="121" width="11.52"/>
    <col collapsed="false" customWidth="true" hidden="false" outlineLevel="0" max="4" min="4" style="121" width="12.29"/>
    <col collapsed="false" customWidth="true" hidden="false" outlineLevel="0" max="5" min="5" style="121" width="12.14"/>
    <col collapsed="false" customWidth="true" hidden="false" outlineLevel="0" max="6" min="6" style="121" width="12.29"/>
    <col collapsed="false" customWidth="true" hidden="false" outlineLevel="0" max="7" min="7" style="121" width="11.99"/>
    <col collapsed="false" customWidth="true" hidden="false" outlineLevel="0" max="8" min="8" style="122" width="12.57"/>
    <col collapsed="false" customWidth="true" hidden="false" outlineLevel="0" max="1025" min="9" style="119" width="22.43"/>
  </cols>
  <sheetData>
    <row r="2" customFormat="false" ht="18.75" hidden="false" customHeight="true" outlineLevel="0" collapsed="false">
      <c r="D2" s="123"/>
      <c r="E2" s="123"/>
      <c r="F2" s="123"/>
      <c r="G2" s="123"/>
    </row>
    <row r="3" customFormat="false" ht="19.5" hidden="false" customHeight="false" outlineLevel="0" collapsed="false">
      <c r="B3" s="368" t="s">
        <v>316</v>
      </c>
      <c r="C3" s="368"/>
      <c r="D3" s="368"/>
      <c r="E3" s="368"/>
      <c r="F3" s="368"/>
      <c r="G3" s="368"/>
      <c r="H3" s="125"/>
    </row>
    <row r="6" customFormat="false" ht="15.75" hidden="false" customHeight="true" outlineLevel="0" collapsed="false">
      <c r="A6" s="126" t="s">
        <v>87</v>
      </c>
      <c r="B6" s="126"/>
      <c r="C6" s="126"/>
      <c r="D6" s="126"/>
      <c r="E6" s="126"/>
      <c r="F6" s="126"/>
      <c r="G6" s="126"/>
      <c r="H6" s="126"/>
    </row>
    <row r="8" s="7" customFormat="true" ht="18.75" hidden="false" customHeight="true" outlineLevel="0" collapsed="false">
      <c r="A8" s="127" t="s">
        <v>2</v>
      </c>
      <c r="B8" s="127"/>
      <c r="C8" s="127"/>
      <c r="D8" s="127"/>
      <c r="E8" s="127"/>
      <c r="F8" s="127"/>
      <c r="G8" s="127"/>
      <c r="H8" s="127"/>
      <c r="I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="7" customFormat="true" ht="17.25" hidden="false" customHeight="true" outlineLevel="0" collapsed="false">
      <c r="A9" s="128" t="s">
        <v>3</v>
      </c>
      <c r="B9" s="128"/>
      <c r="C9" s="128"/>
      <c r="D9" s="128"/>
      <c r="E9" s="128"/>
      <c r="F9" s="128"/>
      <c r="G9" s="128"/>
      <c r="H9" s="128"/>
      <c r="I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="7" customFormat="true" ht="17.25" hidden="false" customHeight="true" outlineLevel="0" collapsed="false">
      <c r="A10" s="369" t="s">
        <v>4</v>
      </c>
      <c r="B10" s="369"/>
      <c r="C10" s="369"/>
      <c r="D10" s="369"/>
      <c r="E10" s="369"/>
      <c r="F10" s="369"/>
      <c r="G10" s="369"/>
      <c r="H10" s="369"/>
      <c r="I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</row>
    <row r="11" customFormat="false" ht="15.75" hidden="false" customHeight="false" outlineLevel="0" collapsed="false">
      <c r="A11" s="130"/>
      <c r="B11" s="130"/>
      <c r="C11" s="130"/>
      <c r="D11" s="130"/>
      <c r="E11" s="130"/>
      <c r="F11" s="130"/>
      <c r="G11" s="130"/>
      <c r="H11" s="130"/>
    </row>
    <row r="12" customFormat="false" ht="12" hidden="false" customHeight="true" outlineLevel="0" collapsed="false">
      <c r="A12" s="131"/>
      <c r="B12" s="132" t="s">
        <v>88</v>
      </c>
      <c r="C12" s="133" t="s">
        <v>89</v>
      </c>
      <c r="D12" s="133" t="s">
        <v>90</v>
      </c>
      <c r="E12" s="133" t="s">
        <v>91</v>
      </c>
      <c r="F12" s="133" t="s">
        <v>92</v>
      </c>
      <c r="G12" s="133" t="s">
        <v>93</v>
      </c>
      <c r="H12" s="134" t="s">
        <v>94</v>
      </c>
    </row>
    <row r="13" customFormat="false" ht="12" hidden="false" customHeight="true" outlineLevel="0" collapsed="false">
      <c r="A13" s="135" t="s">
        <v>95</v>
      </c>
      <c r="B13" s="136"/>
      <c r="C13" s="137" t="s">
        <v>96</v>
      </c>
      <c r="D13" s="137" t="s">
        <v>97</v>
      </c>
      <c r="E13" s="137" t="n">
        <v>60</v>
      </c>
      <c r="F13" s="137" t="n">
        <v>90</v>
      </c>
      <c r="G13" s="137" t="n">
        <v>120</v>
      </c>
      <c r="H13" s="134"/>
      <c r="J13" s="119" t="n">
        <v>1</v>
      </c>
    </row>
    <row r="14" customFormat="false" ht="15" hidden="false" customHeight="true" outlineLevel="0" collapsed="false">
      <c r="A14" s="138" t="s">
        <v>98</v>
      </c>
      <c r="B14" s="139" t="s">
        <v>20</v>
      </c>
      <c r="C14" s="140"/>
      <c r="D14" s="140"/>
      <c r="E14" s="140"/>
      <c r="F14" s="140"/>
      <c r="G14" s="140"/>
      <c r="H14" s="141"/>
    </row>
    <row r="15" s="122" customFormat="true" ht="15" hidden="false" customHeight="true" outlineLevel="0" collapsed="false">
      <c r="A15" s="142"/>
      <c r="B15" s="139"/>
      <c r="C15" s="143"/>
      <c r="D15" s="143"/>
      <c r="E15" s="143"/>
      <c r="F15" s="143"/>
      <c r="G15" s="143"/>
      <c r="H15" s="144"/>
    </row>
    <row r="16" s="122" customFormat="true" ht="15" hidden="false" customHeight="true" outlineLevel="0" collapsed="false">
      <c r="A16" s="138" t="s">
        <v>99</v>
      </c>
      <c r="B16" s="139" t="s">
        <v>27</v>
      </c>
      <c r="C16" s="140"/>
      <c r="D16" s="140"/>
      <c r="E16" s="140"/>
      <c r="F16" s="140"/>
      <c r="G16" s="140"/>
      <c r="H16" s="141"/>
    </row>
    <row r="17" customFormat="false" ht="15" hidden="false" customHeight="true" outlineLevel="0" collapsed="false">
      <c r="A17" s="142"/>
      <c r="B17" s="139"/>
      <c r="C17" s="143"/>
      <c r="D17" s="143"/>
      <c r="E17" s="143"/>
      <c r="F17" s="143"/>
      <c r="G17" s="143"/>
      <c r="H17" s="144"/>
      <c r="I17" s="145"/>
    </row>
    <row r="18" s="122" customFormat="true" ht="12" hidden="false" customHeight="true" outlineLevel="0" collapsed="false">
      <c r="A18" s="142"/>
      <c r="B18" s="146"/>
      <c r="C18" s="143"/>
      <c r="D18" s="143"/>
      <c r="E18" s="143"/>
      <c r="F18" s="143"/>
      <c r="G18" s="143"/>
      <c r="H18" s="147"/>
    </row>
    <row r="19" customFormat="false" ht="20.1" hidden="false" customHeight="true" outlineLevel="0" collapsed="false">
      <c r="A19" s="148"/>
      <c r="B19" s="148"/>
      <c r="C19" s="149" t="e">
        <f aca="false">C15+C17+#REF!+#REF!+#REF!+#REF!+#REF!+#REF!+#REF!+#REF!+#REF!+#REF!+C18</f>
        <v>#REF!</v>
      </c>
      <c r="D19" s="149"/>
      <c r="E19" s="149"/>
      <c r="F19" s="149"/>
      <c r="G19" s="149"/>
      <c r="H19" s="149"/>
      <c r="I19" s="150"/>
    </row>
    <row r="20" customFormat="false" ht="27.75" hidden="false" customHeight="true" outlineLevel="0" collapsed="false">
      <c r="A20" s="151" t="s">
        <v>100</v>
      </c>
      <c r="B20" s="151"/>
      <c r="C20" s="149"/>
      <c r="D20" s="149"/>
      <c r="E20" s="149"/>
      <c r="F20" s="149"/>
      <c r="G20" s="149"/>
      <c r="H20" s="152"/>
    </row>
    <row r="21" customFormat="false" ht="12" hidden="false" customHeight="true" outlineLevel="0" collapsed="false">
      <c r="A21" s="153"/>
      <c r="B21" s="153"/>
      <c r="C21" s="154"/>
      <c r="D21" s="154"/>
      <c r="E21" s="154"/>
      <c r="F21" s="154"/>
      <c r="G21" s="154"/>
      <c r="H21" s="154"/>
    </row>
    <row r="22" customFormat="false" ht="12" hidden="false" customHeight="true" outlineLevel="0" collapsed="false">
      <c r="A22" s="153"/>
      <c r="B22" s="153"/>
      <c r="C22" s="154"/>
      <c r="D22" s="154"/>
      <c r="E22" s="154"/>
      <c r="F22" s="154"/>
      <c r="G22" s="154"/>
      <c r="H22" s="154"/>
    </row>
    <row r="23" customFormat="false" ht="12" hidden="false" customHeight="true" outlineLevel="0" collapsed="false">
      <c r="A23" s="153"/>
      <c r="B23" s="153"/>
      <c r="C23" s="154"/>
      <c r="D23" s="154"/>
      <c r="E23" s="154"/>
      <c r="F23" s="154"/>
      <c r="G23" s="154"/>
      <c r="H23" s="154"/>
    </row>
    <row r="24" customFormat="false" ht="14.25" hidden="false" customHeight="true" outlineLevel="0" collapsed="false">
      <c r="A24" s="153"/>
      <c r="B24" s="155" t="s">
        <v>314</v>
      </c>
      <c r="C24" s="155"/>
      <c r="D24" s="155"/>
      <c r="E24" s="155"/>
      <c r="F24" s="154"/>
      <c r="G24" s="154"/>
      <c r="H24" s="154"/>
    </row>
    <row r="25" customFormat="false" ht="12" hidden="false" customHeight="true" outlineLevel="0" collapsed="false">
      <c r="A25" s="153"/>
      <c r="B25" s="156"/>
      <c r="C25" s="157"/>
      <c r="D25" s="157"/>
      <c r="E25" s="157"/>
      <c r="F25" s="154"/>
      <c r="G25" s="157"/>
      <c r="H25" s="154"/>
    </row>
    <row r="26" customFormat="false" ht="12" hidden="false" customHeight="true" outlineLevel="0" collapsed="false">
      <c r="A26" s="153"/>
      <c r="B26" s="156"/>
      <c r="C26" s="157"/>
      <c r="D26" s="157"/>
      <c r="E26" s="157"/>
      <c r="F26" s="158" t="s">
        <v>317</v>
      </c>
      <c r="G26" s="158"/>
      <c r="H26" s="158"/>
    </row>
    <row r="27" customFormat="false" ht="12" hidden="false" customHeight="true" outlineLevel="0" collapsed="false"/>
    <row r="28" customFormat="false" ht="12" hidden="false" customHeight="true" outlineLevel="0" collapsed="false"/>
    <row r="29" customFormat="false" ht="12" hidden="false" customHeight="true" outlineLevel="0" collapsed="false"/>
    <row r="30" customFormat="false" ht="12" hidden="false" customHeight="true" outlineLevel="0" collapsed="false"/>
  </sheetData>
  <mergeCells count="14">
    <mergeCell ref="D2:G2"/>
    <mergeCell ref="B3:G3"/>
    <mergeCell ref="A6:H6"/>
    <mergeCell ref="A8:H8"/>
    <mergeCell ref="A9:H9"/>
    <mergeCell ref="A10:H10"/>
    <mergeCell ref="A11:H11"/>
    <mergeCell ref="H12:H13"/>
    <mergeCell ref="B14:B15"/>
    <mergeCell ref="B16:B17"/>
    <mergeCell ref="A19:B19"/>
    <mergeCell ref="A20:B20"/>
    <mergeCell ref="B24:E24"/>
    <mergeCell ref="F26:H2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2013-11-05T10:31:33Z</dcterms:created>
  <dc:creator>ATO</dc:creator>
  <dc:description/>
  <dc:language>pt-BR</dc:language>
  <cp:lastModifiedBy/>
  <cp:lastPrinted>2019-11-08T12:10:55Z</cp:lastPrinted>
  <dcterms:modified xsi:type="dcterms:W3CDTF">2019-11-11T16:07:56Z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