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910" activeTab="3"/>
  </bookViews>
  <sheets>
    <sheet name="Orçamento" sheetId="1" r:id="rId1"/>
    <sheet name="Mem. Cálculo" sheetId="3" r:id="rId2"/>
    <sheet name="Cronograma Fis-Fin." sheetId="2" r:id="rId3"/>
    <sheet name="CRONOGRAMA PADRÃO 1 Etapa" sheetId="6" r:id="rId4"/>
  </sheets>
  <definedNames>
    <definedName name="_xlnm.Print_Area" localSheetId="2">'Cronograma Fis-Fin.'!$A$1:$G$52</definedName>
    <definedName name="_xlnm.Print_Area" localSheetId="3">'CRONOGRAMA PADRÃO 1 Etapa'!$A$1:$J$64</definedName>
    <definedName name="_xlnm.Print_Area" localSheetId="1">'Mem. Cálculo'!$A$1:$G$96</definedName>
    <definedName name="_xlnm.Print_Titles" localSheetId="2">'Cronograma Fis-Fin.'!$1:$18</definedName>
    <definedName name="_xlnm.Print_Titles" localSheetId="1">'Mem. Cálculo'!$1:$16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2" i="3"/>
  <c r="F60"/>
  <c r="F69" i="1"/>
  <c r="F50" i="3"/>
  <c r="E47" i="6"/>
  <c r="J47" s="1"/>
  <c r="J46"/>
  <c r="J43"/>
  <c r="F42" s="1"/>
  <c r="J42" s="1"/>
  <c r="J41"/>
  <c r="F40" s="1"/>
  <c r="J40" s="1"/>
  <c r="J39"/>
  <c r="F38" s="1"/>
  <c r="J38" s="1"/>
  <c r="J37"/>
  <c r="F36" s="1"/>
  <c r="J36" s="1"/>
  <c r="J35"/>
  <c r="F34" s="1"/>
  <c r="J34" s="1"/>
  <c r="J33"/>
  <c r="F32" s="1"/>
  <c r="J32" s="1"/>
  <c r="J31"/>
  <c r="F30" s="1"/>
  <c r="J30" s="1"/>
  <c r="J29"/>
  <c r="F28" s="1"/>
  <c r="J28" s="1"/>
  <c r="J27"/>
  <c r="F26" s="1"/>
  <c r="J26" s="1"/>
  <c r="J25"/>
  <c r="F24"/>
  <c r="J24" s="1"/>
  <c r="J23"/>
  <c r="F22" s="1"/>
  <c r="J22" s="1"/>
  <c r="J21"/>
  <c r="F20" s="1"/>
  <c r="J20" s="1"/>
  <c r="J19"/>
  <c r="F18" s="1"/>
  <c r="J18" s="1"/>
  <c r="G13"/>
  <c r="H9" s="1"/>
  <c r="E48" l="1"/>
  <c r="J48" s="1"/>
  <c r="E45"/>
  <c r="J45" s="1"/>
  <c r="F40" i="2" l="1"/>
  <c r="E40"/>
  <c r="D40"/>
  <c r="F103" i="1"/>
  <c r="F54"/>
  <c r="F55"/>
  <c r="F38"/>
  <c r="F47"/>
  <c r="F39" i="3"/>
  <c r="F94" i="1"/>
  <c r="F96"/>
  <c r="F45" i="3"/>
  <c r="F80" i="1" l="1"/>
  <c r="F69" i="3"/>
  <c r="G44" i="2"/>
  <c r="F42"/>
  <c r="E46"/>
  <c r="G40"/>
  <c r="F30"/>
  <c r="D46"/>
  <c r="C46"/>
  <c r="C20"/>
  <c r="F23" i="1"/>
  <c r="F78" i="3"/>
  <c r="F79"/>
  <c r="F100" i="1"/>
  <c r="F87" i="3"/>
  <c r="F89"/>
  <c r="F63"/>
  <c r="F72" i="1"/>
  <c r="F71"/>
  <c r="F62" i="3"/>
  <c r="F46" i="2" l="1"/>
  <c r="G46" s="1"/>
  <c r="D19" s="1"/>
  <c r="F29" i="3"/>
  <c r="F31" i="1"/>
  <c r="F52" i="3"/>
  <c r="F60" i="1"/>
  <c r="F48"/>
  <c r="F42" i="3"/>
  <c r="F57" i="1"/>
  <c r="F49" i="3"/>
  <c r="F56" i="1"/>
  <c r="F48" i="3"/>
  <c r="F47"/>
  <c r="F52" i="1"/>
  <c r="F41" i="3"/>
  <c r="F24"/>
  <c r="F34"/>
  <c r="F32"/>
  <c r="F33" s="1"/>
  <c r="F25"/>
  <c r="F35"/>
  <c r="F27" i="1"/>
  <c r="F36" s="1"/>
  <c r="F37" s="1"/>
  <c r="F30"/>
  <c r="F28" i="3"/>
  <c r="F26"/>
  <c r="F29" i="1"/>
  <c r="F27" i="3"/>
  <c r="F22"/>
  <c r="F26" i="1"/>
  <c r="C19" i="2" l="1"/>
  <c r="E19"/>
  <c r="F44" i="1"/>
  <c r="F43"/>
  <c r="G42" i="2"/>
  <c r="G34"/>
  <c r="G36"/>
  <c r="G20" l="1"/>
  <c r="G32"/>
  <c r="G30"/>
  <c r="G28"/>
  <c r="G26"/>
  <c r="G24"/>
  <c r="G22"/>
  <c r="F20" i="1"/>
  <c r="E33" i="2" l="1"/>
  <c r="G38"/>
  <c r="D39" l="1"/>
  <c r="F33"/>
  <c r="E39" l="1"/>
  <c r="F39"/>
  <c r="D23"/>
  <c r="F35"/>
  <c r="G35" s="1"/>
  <c r="F37"/>
  <c r="E27"/>
  <c r="F29"/>
  <c r="G33"/>
  <c r="E41"/>
  <c r="C21"/>
  <c r="D41"/>
  <c r="F41"/>
  <c r="F31"/>
  <c r="G31" s="1"/>
  <c r="D25"/>
  <c r="G25" s="1"/>
  <c r="E29"/>
  <c r="F43"/>
  <c r="G43" s="1"/>
  <c r="D27"/>
  <c r="F45" l="1"/>
  <c r="E45"/>
  <c r="G23"/>
  <c r="D45"/>
  <c r="G21"/>
  <c r="C45"/>
  <c r="G29"/>
  <c r="G41"/>
  <c r="G39"/>
  <c r="G37"/>
  <c r="G27"/>
  <c r="G19" l="1"/>
  <c r="G45" l="1"/>
</calcChain>
</file>

<file path=xl/sharedStrings.xml><?xml version="1.0" encoding="utf-8"?>
<sst xmlns="http://schemas.openxmlformats.org/spreadsheetml/2006/main" count="841" uniqueCount="375">
  <si>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</si>
  <si>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</si>
  <si>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</si>
  <si>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</si>
  <si>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</si>
  <si>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</si>
  <si>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</si>
  <si>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</si>
  <si>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</si>
  <si>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</si>
  <si>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Serviços Preliminares</t>
  </si>
  <si>
    <t>2.1</t>
  </si>
  <si>
    <t>3.1</t>
  </si>
  <si>
    <t>4.1</t>
  </si>
  <si>
    <t>5.1</t>
  </si>
  <si>
    <t>6.1</t>
  </si>
  <si>
    <t>6.2</t>
  </si>
  <si>
    <t>7.1</t>
  </si>
  <si>
    <t>7.2</t>
  </si>
  <si>
    <t>8.1</t>
  </si>
  <si>
    <t>9.1</t>
  </si>
  <si>
    <t>10.1</t>
  </si>
  <si>
    <t>10.2</t>
  </si>
  <si>
    <t>11.1</t>
  </si>
  <si>
    <t>12.1</t>
  </si>
  <si>
    <t>Total</t>
  </si>
  <si>
    <t>Total Geral dos Serviços</t>
  </si>
  <si>
    <t>Pintura</t>
  </si>
  <si>
    <t>Limpeza</t>
  </si>
  <si>
    <t>8.2</t>
  </si>
  <si>
    <t>m²</t>
  </si>
  <si>
    <t>m³</t>
  </si>
  <si>
    <t>m</t>
  </si>
  <si>
    <t>Resp. Téc.: Arq. Dênis Mendes de Moraes</t>
  </si>
  <si>
    <t>CAU Nº.: A96375-5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</si>
  <si>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</si>
  <si>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</si>
  <si>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</si>
  <si>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</si>
  <si>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</si>
  <si>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</si>
  <si>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</si>
  <si>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</si>
  <si>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</si>
  <si>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Subtotal item 11</t>
  </si>
  <si>
    <t>Subtotal item 12</t>
  </si>
  <si>
    <t>Estado de São Paulo</t>
  </si>
  <si>
    <t>Prefeitura Municipal da Estância Turística de Paraguaçu Paulista</t>
  </si>
  <si>
    <t>Demolições e Retiradas</t>
  </si>
  <si>
    <t>Revestimento</t>
  </si>
  <si>
    <t>Impermeabilização</t>
  </si>
  <si>
    <t>Esquadrias</t>
  </si>
  <si>
    <t>Sinalização</t>
  </si>
  <si>
    <t>Serviços Complementares</t>
  </si>
  <si>
    <t>2.2</t>
  </si>
  <si>
    <t>2.3</t>
  </si>
  <si>
    <t>2.4</t>
  </si>
  <si>
    <t>05.07.050</t>
  </si>
  <si>
    <t xml:space="preserve">Remoção de entulho de obra com caçamba metálica - material volumoso e misturado por alvenaria, terra, madeira, papel, plástico e metal </t>
  </si>
  <si>
    <t>3.2</t>
  </si>
  <si>
    <t>17.02.020</t>
  </si>
  <si>
    <t>Chapisco</t>
  </si>
  <si>
    <t>1.2</t>
  </si>
  <si>
    <t>02.05.060</t>
  </si>
  <si>
    <t>Montagem e desmontagem de andaime torre metálica com altura até 10 m</t>
  </si>
  <si>
    <t>02.05.202</t>
  </si>
  <si>
    <t>Andaime torre metálico (1,5 x 1,5 m) com piso metálico</t>
  </si>
  <si>
    <t>mxmês</t>
  </si>
  <si>
    <t>1.3</t>
  </si>
  <si>
    <t>1.4</t>
  </si>
  <si>
    <t>unid.</t>
  </si>
  <si>
    <t>33.10.030</t>
  </si>
  <si>
    <t>Tinta acrílica antimofo em massa, inclusive preparo</t>
  </si>
  <si>
    <t>30.04.010</t>
  </si>
  <si>
    <t>Revestimento em borracha sintética colorida de 5,0 mm, para sinalização tátil de alerta /direcional - assentamento argamassado</t>
  </si>
  <si>
    <t>30.06.080</t>
  </si>
  <si>
    <t>Placa de identificação em alumínio para WC, com desenho universal de acessibilidade</t>
  </si>
  <si>
    <t>50.10.058</t>
  </si>
  <si>
    <t>Extintor manual de pó químico seco BC - capacidade de 4 kg</t>
  </si>
  <si>
    <t>50.10.100</t>
  </si>
  <si>
    <t>Extintor manual de água pressurizada - capacidade de 10 litros</t>
  </si>
  <si>
    <t>55.01.020</t>
  </si>
  <si>
    <t>Limpeza final da obra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</si>
  <si>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</si>
  <si>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</si>
  <si>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</si>
  <si>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fotoluminescente, com indicação de rota de evacuação e saída de emergência</t>
  </si>
  <si>
    <t>97.02.210</t>
  </si>
  <si>
    <t>Placa de sinalização em PVC para ambientes</t>
  </si>
  <si>
    <t>6.3</t>
  </si>
  <si>
    <t>Instalações Elétricas</t>
  </si>
  <si>
    <t>04.14.020</t>
  </si>
  <si>
    <t>Retirada de vidro ou espelho com raspagem da massa ou retirada de baguete</t>
  </si>
  <si>
    <t>33.01.280</t>
  </si>
  <si>
    <t>Reparo de trincas rasas até 5,0 mm de largura, na massa</t>
  </si>
  <si>
    <t>03.03.040</t>
  </si>
  <si>
    <t>Demolição manual de revestimento em massa de parede ou teto</t>
  </si>
  <si>
    <t>26.01.040</t>
  </si>
  <si>
    <t>Vidro liso transparente de 4 mm</t>
  </si>
  <si>
    <t>33.10.020</t>
  </si>
  <si>
    <t>Tinta látex em massa, inclusive preparo</t>
  </si>
  <si>
    <t>04.08.020</t>
  </si>
  <si>
    <t>Retirada de folha de esquadria em madeira</t>
  </si>
  <si>
    <t>33.12.011</t>
  </si>
  <si>
    <t>Esmalte à base de água em madeira, inclusive preparo</t>
  </si>
  <si>
    <t>7.3</t>
  </si>
  <si>
    <t>7.4</t>
  </si>
  <si>
    <t>7.5</t>
  </si>
  <si>
    <t>9.2</t>
  </si>
  <si>
    <t>13.1</t>
  </si>
  <si>
    <t>Louças e Metais</t>
  </si>
  <si>
    <t>Subtotal item 13</t>
  </si>
  <si>
    <t>30.04.060</t>
  </si>
  <si>
    <t>Revestimento em chapa de aço inoxidável para proteção de portas, altura de 40 cm</t>
  </si>
  <si>
    <t>30.01.120</t>
  </si>
  <si>
    <t>Barra de apoio reta, para pessoas com mobilidade reduzida, em tubo de aço inoxidável de 1 1/4´ x 400 mm</t>
  </si>
  <si>
    <t>30.01.030</t>
  </si>
  <si>
    <t>Barra de apoio reta, para pessoas com mobilidade reduzida, em tubo de aço inoxidável de 1 1/2´ x 800 mm</t>
  </si>
  <si>
    <t>44.03.050</t>
  </si>
  <si>
    <t>Dispenser papel higiênico em ABS para rolão 300 / 600 m, com visor</t>
  </si>
  <si>
    <t>44.03.130</t>
  </si>
  <si>
    <t>Saboneteira tipo dispenser, para refil de 800 ml</t>
  </si>
  <si>
    <t>44.03.180</t>
  </si>
  <si>
    <t>Dispenser toalheiro em ABS, para folhas</t>
  </si>
  <si>
    <t>44.20.280</t>
  </si>
  <si>
    <t>Tampa de plástico para bacia sanitária</t>
  </si>
  <si>
    <t>23.13.052</t>
  </si>
  <si>
    <t>Porta lisa de madeira, interna, resistente a umidade "PIM RU", para acabamento em pintura, tipo acessível, padrão dimensional médio/pesado, com ferragens, completo - 90 x 210 cm</t>
  </si>
  <si>
    <t>11.2</t>
  </si>
  <si>
    <t>2.5</t>
  </si>
  <si>
    <t>2.6</t>
  </si>
  <si>
    <t>18.06.410</t>
  </si>
  <si>
    <t>Rejuntamento em placas cerâmicas com argamassa industrializada para rejunte, juntas acima de 3 até 5 mm</t>
  </si>
  <si>
    <t>CRONOGRAMA FÍSICO-FINANCEIRO</t>
  </si>
  <si>
    <r>
      <rPr>
        <b/>
        <sz val="8"/>
        <rFont val="Arial"/>
        <family val="2"/>
      </rPr>
      <t>MÊS</t>
    </r>
  </si>
  <si>
    <r>
      <rPr>
        <b/>
        <sz val="8"/>
        <rFont val="Arial"/>
        <family val="2"/>
      </rPr>
      <t>MÊS 1</t>
    </r>
  </si>
  <si>
    <r>
      <rPr>
        <b/>
        <sz val="8"/>
        <rFont val="Arial"/>
        <family val="2"/>
      </rPr>
      <t>MÊS 2</t>
    </r>
  </si>
  <si>
    <r>
      <rPr>
        <b/>
        <sz val="8"/>
        <rFont val="Arial"/>
        <family val="2"/>
      </rPr>
      <t>MÊS 3</t>
    </r>
  </si>
  <si>
    <r>
      <rPr>
        <b/>
        <sz val="8"/>
        <rFont val="Arial"/>
        <family val="2"/>
      </rPr>
      <t>MÊS 4</t>
    </r>
  </si>
  <si>
    <r>
      <rPr>
        <b/>
        <sz val="8"/>
        <rFont val="Arial"/>
        <family val="2"/>
      </rPr>
      <t>TOTAL</t>
    </r>
  </si>
  <si>
    <r>
      <rPr>
        <b/>
        <sz val="8"/>
        <rFont val="Arial"/>
        <family val="2"/>
      </rPr>
      <t>SERVIÇOS</t>
    </r>
  </si>
  <si>
    <t>1                         30</t>
  </si>
  <si>
    <r>
      <rPr>
        <sz val="8"/>
        <rFont val="Arial"/>
        <family val="2"/>
      </rPr>
      <t>1.0</t>
    </r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</si>
  <si>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</si>
  <si>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</si>
  <si>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</si>
  <si>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</si>
  <si>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</si>
  <si>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</si>
  <si>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</si>
  <si>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</si>
  <si>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</si>
  <si>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</si>
  <si>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</si>
  <si>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</si>
  <si>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</si>
  <si>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r>
      <rPr>
        <b/>
        <sz val="8"/>
        <rFont val="Arial"/>
        <family val="2"/>
      </rPr>
      <t>TOTAL (%)</t>
    </r>
  </si>
  <si>
    <t>TOTAL COM BDI (R$)</t>
  </si>
  <si>
    <t>Equipamentos de Combate à Incêndio</t>
  </si>
  <si>
    <t>Planilha Memória de Cálculo</t>
  </si>
  <si>
    <t>19.01.062</t>
  </si>
  <si>
    <t>Peitoril e/ou soleira em granito, espessura de 2 cm e largura até 20 cm, acabamento polido</t>
  </si>
  <si>
    <t>Luminária LED retangular de sobrepor com difusor translúcido, 4000 K, fluxo luminoso de 3350 3700 lm, potência de 31 a 37 W</t>
  </si>
  <si>
    <t>39.26.020</t>
  </si>
  <si>
    <t>Cabo de cobre flexível de 2,5 mm², isolamento 0,6/1 kV - isolação HEPR 90°C - baixa emissão de fumaça e gases</t>
  </si>
  <si>
    <t>Paisagismo</t>
  </si>
  <si>
    <t>34.02.070</t>
  </si>
  <si>
    <t>Forração com Lírio Amarelo, mínimo 18 mudas / m² - h= 0,50 m</t>
  </si>
  <si>
    <t>34.02.110</t>
  </si>
  <si>
    <t>Forração com clorofito, mínimo de 20 mudas / m² - h= 0,15 m</t>
  </si>
  <si>
    <t>34.04.360</t>
  </si>
  <si>
    <t>Árvore ornamental tipo coqueiro Jerivá - h= 4,00 m</t>
  </si>
  <si>
    <t>54.07.040</t>
  </si>
  <si>
    <t>Passeio em mosaico português</t>
  </si>
  <si>
    <t>34.03.120</t>
  </si>
  <si>
    <t>Arbusto Moréia - h= 0,50 m</t>
  </si>
  <si>
    <t>PRAZO PROPOSTO</t>
  </si>
  <si>
    <t>ITEM</t>
  </si>
  <si>
    <t>SERVIÇOS</t>
  </si>
  <si>
    <t>UNIDADE</t>
  </si>
  <si>
    <t>TOTAL</t>
  </si>
  <si>
    <t>%</t>
  </si>
  <si>
    <t>R$</t>
  </si>
  <si>
    <t>Arq. Dênis Mendes de Moraes</t>
  </si>
  <si>
    <t>04.04.020</t>
  </si>
  <si>
    <t>Retirada de revestimento em pedra, granito ou mármore, em piso</t>
  </si>
  <si>
    <t>(3*1,5)+(1,5*1) = 6,00 m²</t>
  </si>
  <si>
    <t>1,5*2 = 3,00 m</t>
  </si>
  <si>
    <t>3*4 = 12,00 mxmês</t>
  </si>
  <si>
    <t>Sanitário PNE e Comum.</t>
  </si>
  <si>
    <t>3.3</t>
  </si>
  <si>
    <t>3.4</t>
  </si>
  <si>
    <t>3.5</t>
  </si>
  <si>
    <t>5.2</t>
  </si>
  <si>
    <t>5.3</t>
  </si>
  <si>
    <t>6.4</t>
  </si>
  <si>
    <t>6.5</t>
  </si>
  <si>
    <t>9.3</t>
  </si>
  <si>
    <t>11.3</t>
  </si>
  <si>
    <t>11.4</t>
  </si>
  <si>
    <t>11.5</t>
  </si>
  <si>
    <t>11.6</t>
  </si>
  <si>
    <t>11.7</t>
  </si>
  <si>
    <t>11.8</t>
  </si>
  <si>
    <t>32.17.030</t>
  </si>
  <si>
    <t>Impermeabilização em argamassa polimérica para umidade e água de percolação</t>
  </si>
  <si>
    <t>33.02.060</t>
  </si>
  <si>
    <t>6.6</t>
  </si>
  <si>
    <t>Massa corrida a base de PVA</t>
  </si>
  <si>
    <t>44.03.720</t>
  </si>
  <si>
    <t>Torneira de mesa para lavatório, acionamento hidromecânico com alavanca, registro integrado regulador de vazão, em latão cromado, DN= 1/2´</t>
  </si>
  <si>
    <t>30.06.061</t>
  </si>
  <si>
    <t>7.6</t>
  </si>
  <si>
    <t>Sistema de alarme PNE com indicador audiovisual, para pessoas com mobilidade reduzida ou cadeirante</t>
  </si>
  <si>
    <t>34.01.020</t>
  </si>
  <si>
    <t>Limpeza e regularização de áreas para ajardinamento (jardins e canteiros)</t>
  </si>
  <si>
    <t>4.2</t>
  </si>
  <si>
    <t>32.17.010</t>
  </si>
  <si>
    <t>Impermeabilização em argamassa impermeável com aditivo hidrófugo</t>
  </si>
  <si>
    <t xml:space="preserve">    Prefeitura Municipal da Estância Turística de Paraguaçu Paulista</t>
  </si>
  <si>
    <r>
      <t xml:space="preserve">Objeto: </t>
    </r>
    <r>
      <rPr>
        <b/>
        <sz val="12"/>
        <color theme="1"/>
        <rFont val="Arial"/>
        <family val="2"/>
      </rPr>
      <t>Requalificação do Memorial das Irmãs Galvão</t>
    </r>
  </si>
  <si>
    <t>Local: Praça da Estação Ferroviária do Distrito de Sapezal - Rua D. Pedro II - Paraguaçu Paulista - SP</t>
  </si>
  <si>
    <t>Revitalização do Memorial As Galvão</t>
  </si>
  <si>
    <t>17.02.120</t>
  </si>
  <si>
    <t>Emboço comum</t>
  </si>
  <si>
    <t>41.31.070</t>
  </si>
  <si>
    <t>Luminária LED quadrada de sobrepor com difusor prismático translúcido, 4000 K, fluxo luminoso de 1363 a 1800 lm, potência de 15 a 19 W</t>
  </si>
  <si>
    <t>8.3</t>
  </si>
  <si>
    <t>39.26.010</t>
  </si>
  <si>
    <t>Cabo de cobre flexível de 1,5 mm², isolamento 0,6/1 kV - isolação HEPR 90°C - baixa emissão de fumaça e gases</t>
  </si>
  <si>
    <t>8.4</t>
  </si>
  <si>
    <t>50.05.312</t>
  </si>
  <si>
    <t>Bloco autônomo de iluminação de emergência LED, com autonomia mínima de 3 horas, fluxo luminoso de 2.000 até 3.000 lúmens, equipado com 2 faróis</t>
  </si>
  <si>
    <t>Objeto: Requalificação do Memorial das Irmãs Galvão</t>
  </si>
  <si>
    <t>35.04.130</t>
  </si>
  <si>
    <t>Banco de madeira sobre alvenaria</t>
  </si>
  <si>
    <t>55.01.030</t>
  </si>
  <si>
    <t>Limpeza complementar com hidrojateamento (todo piso moisaico portugues)</t>
  </si>
  <si>
    <t>Para o sanitário PNE</t>
  </si>
  <si>
    <t>CDHU- 182</t>
  </si>
  <si>
    <t>Local: Rua Dom Pedro II - Pátio da Estação Ferroviária do Distrito de Sapezal - Paraguaçu Paulista - SP</t>
  </si>
  <si>
    <t>Data: Julho/2021</t>
  </si>
  <si>
    <t>Data: Julho/ 2021</t>
  </si>
  <si>
    <t>DATA: Julho/2021</t>
  </si>
  <si>
    <t>PERÍODO</t>
  </si>
  <si>
    <t>Data da elaboração da planilha: Julho  de 2021</t>
  </si>
  <si>
    <t>Convênio: SECRETARIA DE TURISMO E VIAGENS – DEPARTAMENTO DE APOIO AO DESENVOLVIMENTO DAS ESTÂNCIAS – DADE 2021</t>
  </si>
  <si>
    <t>03.04.020</t>
  </si>
  <si>
    <t>JANELA DE MADEIRA (IMBUIA/CEDRO OU EQUIV.) DE ABRIR COM 4 FOLHAS (2 VENEZIANAS E 2 GUILHOTINAS PARA VIDRO), COM BATENTE, ALIZAR E FERRAGENS. EXCLUSIVE VIDROS, ACABAMENTO E CONTRAMARCO. FORNECIMENTO E INSTALAÇÃO. AF_12/2019</t>
  </si>
  <si>
    <t>SINAPI</t>
  </si>
  <si>
    <t>Retirada de batente com guarnição e peças lineares em madeira, chumbados</t>
  </si>
  <si>
    <t>04.08.060</t>
  </si>
  <si>
    <t>2.7</t>
  </si>
  <si>
    <t>Verniz em superfície de madeira</t>
  </si>
  <si>
    <t>33.05.010</t>
  </si>
  <si>
    <t>SINAPI 7/2021</t>
  </si>
  <si>
    <t>Base: CDHU - 182/SINAPI 7/2021</t>
  </si>
  <si>
    <t>Base: CDHU - 182 - SINAPI 07/2021 - Desoneradas</t>
  </si>
  <si>
    <t xml:space="preserve">02.08.040 </t>
  </si>
  <si>
    <t>Tapume fixo em painel OSB - espessura 12 mm</t>
  </si>
  <si>
    <t>02.03.270</t>
  </si>
  <si>
    <t>Placa em lona com impressão digital e requadro 
em metalon</t>
  </si>
  <si>
    <t>1,27*6=7,62m² para as seis janelas</t>
  </si>
  <si>
    <t>40,51*2,2 = 89,12 m² somente no local identificado no projeto</t>
  </si>
  <si>
    <t>(2,14*6)+(5,1*2)= 23,04m- para as janelas em substituição e as portas do sanitário e acesso dos sanitários onde será um vão livre</t>
  </si>
  <si>
    <t>(2,25*6)+(0,9*2,1*2)= 17,28 m² - para as seis janelas de madeira a serem substituidas</t>
  </si>
  <si>
    <t>(7,10*10,31)+(3,87*1,60)+(27,21) = 106,60 m² - para as áreas de passeio de mosaico português indicados no projeto (implantação)</t>
  </si>
  <si>
    <t>(7,64+7,64+7,85+2,945*1)+(2,96+4+4,2+3+4,03+2,96+2,945*0,8)= 49,58 - um barrado de 1m de altura nas paredes externas e 0,80m nas internas indicadas no projeto</t>
  </si>
  <si>
    <t>Piso em ladrilho hidráulico tipo rampa várias cores 30 x 30 cm, antiderrapante, assentado com argamassa mista</t>
  </si>
  <si>
    <t xml:space="preserve">54.07.260
</t>
  </si>
  <si>
    <t>0,90*1,00 = 0,90 m para a porta do sanitário PNE</t>
  </si>
  <si>
    <t>(0,47+1,76)*6=13,38 m² para a substituição das janelas de madeira deterioradas</t>
  </si>
  <si>
    <t>6,39*1,8= 11,50 m² - para o piso da rampa</t>
  </si>
  <si>
    <t>0,75+0,50+0,75 = 2,00 m - para as fissuras existentes nas paredes antigas do museu</t>
  </si>
  <si>
    <t>0,62+0,44 = 1,06 m² - para a rampa de acesso conforme projeto</t>
  </si>
  <si>
    <t>Para o Sanitário PNE.</t>
  </si>
  <si>
    <t>Para identificação de ambientes.</t>
  </si>
  <si>
    <t>Para identificação das rotas de fuga.</t>
  </si>
  <si>
    <t>Para os sanitários PNE</t>
  </si>
  <si>
    <t>8.5</t>
  </si>
  <si>
    <t>Trilho eletrificado de alimentação com 1 circuito, em alumínio com pintura na cor branco, inclusive acessórios</t>
  </si>
  <si>
    <t>41.04.050</t>
  </si>
  <si>
    <t>Placa em lona com impressão digital e requadro em metalon</t>
  </si>
  <si>
    <t>Demolição manural de revestimento ceramico</t>
  </si>
  <si>
    <t>0,9*0,2= 0,18 - no piso da porta do sanitário PNE</t>
  </si>
  <si>
    <t>0 Remoção de aparelho de iluminação ou projetor fixo em teto, piso ou parede</t>
  </si>
  <si>
    <t>04.17.020</t>
  </si>
  <si>
    <t>unid</t>
  </si>
  <si>
    <t>Para os trilhos eletrificados</t>
  </si>
  <si>
    <t>Luminária tipo spot, de sobrepor com 1 lampada fluorescente de 15w sem reator</t>
  </si>
  <si>
    <t>Equipamentos de combate a incêndio instalados no hall de entrada conforme projeto</t>
  </si>
  <si>
    <t>10.3</t>
  </si>
  <si>
    <t>10.4</t>
  </si>
  <si>
    <t>10.5</t>
  </si>
  <si>
    <t>10.6</t>
  </si>
  <si>
    <t>10.7</t>
  </si>
  <si>
    <t>10.8</t>
  </si>
  <si>
    <t>Adequação de sanitário PNE</t>
  </si>
  <si>
    <t>Para o sanitário PNE.</t>
  </si>
  <si>
    <t>((49,48*0,03)+(23,04*0,05*0,15)+(106,60*0,035)+0,18)*1,3) = 7,24 m³ - para o material de demolição do revestimento em massa +esquadrias + ceramica+ mosaico</t>
  </si>
  <si>
    <t>Bancos para praça</t>
  </si>
  <si>
    <t>Luminárias internas para substituição das existentes</t>
  </si>
  <si>
    <t>28+6 = 34,00 m para energização dos spots</t>
  </si>
  <si>
    <t>(28,48+6)*2 = 68,96 m para energização dos spots</t>
  </si>
  <si>
    <t>97,13+91,73 = 188,86 m²</t>
  </si>
  <si>
    <t>Subtotal item 10</t>
  </si>
  <si>
    <t>Para a porta do sanitário PNE e lavatórios.</t>
  </si>
  <si>
    <t xml:space="preserve"> 1,80 m - Para a porta do sanitário PNE</t>
  </si>
  <si>
    <t>para os canteiros da praça conforme projeto</t>
  </si>
  <si>
    <t>para os canteiros da praça conforme  projeto</t>
  </si>
  <si>
    <t>23,5+32,80+35,43 = 91,73 m² para os canteiros conforme projeto</t>
  </si>
  <si>
    <t>14,10+34,84+25,42+22,77 = 97,13 m² para os canteiros conforme  projeto</t>
  </si>
  <si>
    <t>(7,64+7,64+7,85+2,945*1)+(2,96+4+4,2+3+4,03+2,96+2,945*0,8)= 49,58 m² - um barrado de 1m de altura nas paredes externas e 0,80m nas internas indicadas no projeto</t>
  </si>
  <si>
    <t>Limpeza complementar com hidrojateamento (piso moisaico portugues antigo)</t>
  </si>
  <si>
    <t>As luminárias existentes no memorial e sanitários</t>
  </si>
  <si>
    <t>6,39*1,8= 11,50m² - para a rampa de acesso ao memorial</t>
  </si>
  <si>
    <t>49,58*0,015 = 0,74 m³ no barrado de 1,0m de altura nas paredes externas de 0,80m nas internas indicadas no projeto</t>
  </si>
  <si>
    <t>(7,64+7,64+7,85+2,945*1)+(2,96+4+4,2+3+4,03+2,96+2,945*0,8)= 49,58 - no barrado de 1m de altura nas paredes externas, e 0,80m nas internas indicadas no projeto</t>
  </si>
  <si>
    <t xml:space="preserve">(59,97*4,36)+ (16,91*1,3)+(14,22*3,3)-13,18-2,1= 315,10m² - para as paredes externas e dos sanitários </t>
  </si>
  <si>
    <t>(56,72*3,3)+(7,3*2,8) = 207,62m² - para as paredes internas do memorial e hall dos sanitários</t>
  </si>
  <si>
    <t>(56,72*3,3)+(7,3*2,8)=  207,62m² - para as paredes internas do memorial e hall dos sanitários</t>
  </si>
  <si>
    <t>8,8+12,43+16,92+12,07+3,78= 54,00 m² = para o forro de madeira do memorial e porta do sanitário PNE</t>
  </si>
  <si>
    <t>Para identificação dos equipamentos de combate a incêndio.</t>
  </si>
  <si>
    <t>Para as luminárias com foco orientável nos comodos do memorial</t>
  </si>
  <si>
    <t>Para iluminação de emergência nos comodos do memorial conforme projeto</t>
  </si>
  <si>
    <t>Para piso de mosaico português existente</t>
  </si>
  <si>
    <t>Demolição manual de revestimento ceramico</t>
  </si>
  <si>
    <t>74,14+11,5 = 85,64m²  Área total da edificação + rampa</t>
  </si>
  <si>
    <t xml:space="preserve">CAU Nº.: A96375-5 - RRT Nº 11291080 - 11290903 </t>
  </si>
  <si>
    <t xml:space="preserve">RRT: 11291080 - 11290903 </t>
  </si>
  <si>
    <t xml:space="preserve">RRT: 8973832 - RRT Nº 11291080 - 11290903 </t>
  </si>
  <si>
    <t xml:space="preserve">30.01.030
</t>
  </si>
  <si>
    <t xml:space="preserve">27,21+6,19+73,20+11,65= 118,25m² - para as áreas indicadas no projeto </t>
  </si>
  <si>
    <t xml:space="preserve">CRONOGRAMA FÍSICO - DESEMBOLSO E APLICAÇÃO DOS RECURSOS </t>
  </si>
  <si>
    <t>MUNICÍPIO:</t>
  </si>
  <si>
    <t>BOLETIM Nº.</t>
  </si>
  <si>
    <t xml:space="preserve">DATA BASE: </t>
  </si>
  <si>
    <t>OBJETO:</t>
  </si>
  <si>
    <t>PROCESSO:</t>
  </si>
  <si>
    <r>
      <t xml:space="preserve">INÍCIO: </t>
    </r>
    <r>
      <rPr>
        <sz val="10"/>
        <rFont val="Calibri"/>
        <family val="2"/>
        <scheme val="minor"/>
      </rPr>
      <t xml:space="preserve"> </t>
    </r>
  </si>
  <si>
    <t xml:space="preserve">180 dias da data da assinatura do convênio </t>
  </si>
  <si>
    <t>CONVÊNIO:</t>
  </si>
  <si>
    <r>
      <t>FINAL:</t>
    </r>
    <r>
      <rPr>
        <b/>
        <u/>
        <sz val="10"/>
        <color rgb="FFFF0000"/>
        <rFont val="Calibri"/>
        <family val="2"/>
        <scheme val="minor"/>
      </rPr>
      <t/>
    </r>
  </si>
  <si>
    <t>1ª   ETAPA</t>
  </si>
  <si>
    <t>dias</t>
  </si>
  <si>
    <t>Licitação:</t>
  </si>
  <si>
    <t>Execução:</t>
  </si>
  <si>
    <t>Vistoria:</t>
  </si>
  <si>
    <t>Encerramento:</t>
  </si>
  <si>
    <t xml:space="preserve">RECURSOS ESTADUAIS </t>
  </si>
  <si>
    <t xml:space="preserve">RECURSOS PRÓPRIOS </t>
  </si>
  <si>
    <t xml:space="preserve">T O T A L  </t>
  </si>
  <si>
    <t>PORCENTAGEM DE SERVIÇOS</t>
  </si>
  <si>
    <t>Estância Turística da Paraguaçu Paulista</t>
  </si>
  <si>
    <t xml:space="preserve">Requalificação do Memorial das Irmãs Galvão - DADETUR 2021 </t>
  </si>
  <si>
    <t>ST - PRC -2021-00191 -DM</t>
  </si>
  <si>
    <t>CDHU 182/SINAPI 07/20021 DESONERADAS]</t>
  </si>
  <si>
    <t>SERVIÇOS PRELIMINARES</t>
  </si>
  <si>
    <t>DEMOLIÇÕES E RETIRADAS</t>
  </si>
  <si>
    <t>REVESTIMENTO</t>
  </si>
  <si>
    <t>IMPERMEABILIZAÇÃO</t>
  </si>
  <si>
    <t>ESQUADRIAS</t>
  </si>
  <si>
    <t>PINTURA</t>
  </si>
  <si>
    <t>SINALIZAÇÃO</t>
  </si>
  <si>
    <t>INSTALAÇÕES ELÉTRICAS</t>
  </si>
  <si>
    <t>EQUIPAMENTOS DE COMBATE A INCENDIO</t>
  </si>
  <si>
    <t>LOUÇAS E METAIS</t>
  </si>
  <si>
    <t>PAISAGISMO</t>
  </si>
  <si>
    <t>SERVIÇOS COMPLEMENTARES</t>
  </si>
  <si>
    <t>LIMPEZA</t>
  </si>
  <si>
    <t>CAU - A96375-5</t>
  </si>
  <si>
    <t xml:space="preserve">RRT Nº 11291080 - 11290903 </t>
  </si>
  <si>
    <t>(13,38*2)+2,1= 28,86 m² - para as janelas de madeira novas e porta de entrada</t>
  </si>
  <si>
    <t xml:space="preserve">Barra de apoio reta, para pessoas com mobilidade reduzida, em tubo de aço inoxidável de 1 1/2´ x 800 mm
</t>
  </si>
  <si>
    <t>BDI - 27,05%</t>
  </si>
</sst>
</file>

<file path=xl/styles.xml><?xml version="1.0" encoding="utf-8"?>
<styleSheet xmlns="http://schemas.openxmlformats.org/spreadsheetml/2006/main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4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3.5"/>
      <color theme="1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b/>
      <sz val="12"/>
      <color theme="1"/>
      <name val="Arial"/>
      <family val="2"/>
    </font>
    <font>
      <b/>
      <sz val="10"/>
      <name val="Arial"/>
      <family val="1"/>
    </font>
    <font>
      <sz val="12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MS Sans Serif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6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sz val="11"/>
      <color theme="1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solid">
        <fgColor rgb="FFFFFFFF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11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1" fillId="0" borderId="0"/>
    <xf numFmtId="0" fontId="22" fillId="0" borderId="0"/>
    <xf numFmtId="43" fontId="6" fillId="0" borderId="0" applyFont="0" applyFill="0" applyBorder="0" applyAlignment="0" applyProtection="0"/>
    <xf numFmtId="0" fontId="31" fillId="0" borderId="0"/>
    <xf numFmtId="44" fontId="31" fillId="0" borderId="0" applyFont="0" applyFill="0" applyBorder="0" applyAlignment="0" applyProtection="0"/>
  </cellStyleXfs>
  <cellXfs count="30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2" fillId="0" borderId="6" xfId="0" applyFont="1" applyBorder="1" applyAlignment="1"/>
    <xf numFmtId="0" fontId="2" fillId="0" borderId="8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0" fontId="1" fillId="2" borderId="1" xfId="0" applyFont="1" applyFill="1" applyBorder="1" applyAlignment="1">
      <alignment horizontal="center"/>
    </xf>
    <xf numFmtId="44" fontId="1" fillId="0" borderId="1" xfId="1" applyFont="1" applyBorder="1"/>
    <xf numFmtId="44" fontId="1" fillId="2" borderId="1" xfId="1" applyFont="1" applyFill="1" applyBorder="1"/>
    <xf numFmtId="44" fontId="3" fillId="2" borderId="1" xfId="1" applyFont="1" applyFill="1" applyBorder="1"/>
    <xf numFmtId="2" fontId="1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44" fontId="3" fillId="0" borderId="1" xfId="1" applyFont="1" applyBorder="1"/>
    <xf numFmtId="44" fontId="3" fillId="0" borderId="1" xfId="1" applyFont="1" applyBorder="1" applyAlignment="1">
      <alignment horizontal="center"/>
    </xf>
    <xf numFmtId="44" fontId="0" fillId="0" borderId="0" xfId="0" applyNumberFormat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right"/>
    </xf>
    <xf numFmtId="10" fontId="8" fillId="0" borderId="1" xfId="2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8" fontId="0" fillId="0" borderId="0" xfId="0" applyNumberFormat="1"/>
    <xf numFmtId="0" fontId="10" fillId="0" borderId="0" xfId="3" applyFill="1" applyBorder="1" applyAlignment="1">
      <alignment horizontal="left" vertical="top"/>
    </xf>
    <xf numFmtId="0" fontId="13" fillId="2" borderId="15" xfId="3" applyFont="1" applyFill="1" applyBorder="1" applyAlignment="1">
      <alignment horizontal="right" vertical="top" wrapText="1"/>
    </xf>
    <xf numFmtId="0" fontId="14" fillId="2" borderId="19" xfId="3" applyFont="1" applyFill="1" applyBorder="1" applyAlignment="1">
      <alignment horizontal="center" vertical="top" wrapText="1"/>
    </xf>
    <xf numFmtId="1" fontId="15" fillId="2" borderId="19" xfId="3" applyNumberFormat="1" applyFont="1" applyFill="1" applyBorder="1" applyAlignment="1">
      <alignment horizontal="right" vertical="top" wrapText="1"/>
    </xf>
    <xf numFmtId="10" fontId="16" fillId="4" borderId="18" xfId="3" applyNumberFormat="1" applyFont="1" applyFill="1" applyBorder="1" applyAlignment="1">
      <alignment horizontal="center" vertical="top" wrapText="1"/>
    </xf>
    <xf numFmtId="44" fontId="16" fillId="0" borderId="19" xfId="4" applyFont="1" applyFill="1" applyBorder="1" applyAlignment="1">
      <alignment horizontal="center" vertical="top" wrapText="1"/>
    </xf>
    <xf numFmtId="44" fontId="16" fillId="0" borderId="19" xfId="3" applyNumberFormat="1" applyFont="1" applyFill="1" applyBorder="1" applyAlignment="1">
      <alignment horizontal="left" vertical="top" wrapText="1"/>
    </xf>
    <xf numFmtId="44" fontId="16" fillId="0" borderId="19" xfId="4" applyFont="1" applyFill="1" applyBorder="1" applyAlignment="1">
      <alignment horizontal="left" vertical="top" wrapText="1"/>
    </xf>
    <xf numFmtId="0" fontId="16" fillId="4" borderId="18" xfId="3" applyFont="1" applyFill="1" applyBorder="1" applyAlignment="1">
      <alignment horizontal="left" vertical="top" wrapText="1"/>
    </xf>
    <xf numFmtId="0" fontId="16" fillId="0" borderId="19" xfId="3" applyFont="1" applyFill="1" applyBorder="1" applyAlignment="1">
      <alignment horizontal="left" vertical="top" wrapText="1"/>
    </xf>
    <xf numFmtId="44" fontId="16" fillId="0" borderId="19" xfId="4" applyFont="1" applyFill="1" applyBorder="1" applyAlignment="1">
      <alignment vertical="top" wrapText="1"/>
    </xf>
    <xf numFmtId="10" fontId="16" fillId="4" borderId="18" xfId="5" applyNumberFormat="1" applyFont="1" applyFill="1" applyBorder="1" applyAlignment="1">
      <alignment horizontal="center" vertical="top" wrapText="1"/>
    </xf>
    <xf numFmtId="10" fontId="16" fillId="3" borderId="20" xfId="3" applyNumberFormat="1" applyFont="1" applyFill="1" applyBorder="1" applyAlignment="1">
      <alignment horizontal="center" vertical="top" wrapText="1"/>
    </xf>
    <xf numFmtId="44" fontId="16" fillId="3" borderId="20" xfId="4" applyFont="1" applyFill="1" applyBorder="1" applyAlignment="1">
      <alignment horizontal="center" vertical="top" wrapText="1"/>
    </xf>
    <xf numFmtId="0" fontId="20" fillId="0" borderId="14" xfId="3" applyFont="1" applyFill="1" applyBorder="1" applyAlignment="1">
      <alignment wrapText="1"/>
    </xf>
    <xf numFmtId="0" fontId="20" fillId="0" borderId="0" xfId="3" applyFont="1" applyFill="1" applyBorder="1" applyAlignment="1">
      <alignment wrapText="1"/>
    </xf>
    <xf numFmtId="0" fontId="20" fillId="0" borderId="2" xfId="3" applyFont="1" applyFill="1" applyBorder="1" applyAlignment="1">
      <alignment wrapText="1"/>
    </xf>
    <xf numFmtId="0" fontId="20" fillId="0" borderId="2" xfId="3" applyFont="1" applyFill="1" applyBorder="1" applyAlignment="1">
      <alignment vertical="top" wrapText="1"/>
    </xf>
    <xf numFmtId="2" fontId="1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44" fontId="1" fillId="2" borderId="1" xfId="1" applyFont="1" applyFill="1" applyBorder="1" applyAlignment="1">
      <alignment horizontal="center"/>
    </xf>
    <xf numFmtId="44" fontId="1" fillId="0" borderId="1" xfId="1" applyFont="1" applyBorder="1" applyAlignment="1">
      <alignment horizontal="center"/>
    </xf>
    <xf numFmtId="44" fontId="1" fillId="0" borderId="1" xfId="1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" fillId="0" borderId="1" xfId="0" applyFont="1" applyFill="1" applyBorder="1"/>
    <xf numFmtId="44" fontId="3" fillId="0" borderId="1" xfId="0" applyNumberFormat="1" applyFont="1" applyFill="1" applyBorder="1"/>
    <xf numFmtId="0" fontId="24" fillId="2" borderId="1" xfId="0" applyFont="1" applyFill="1" applyBorder="1" applyAlignment="1">
      <alignment horizontal="center" vertical="top"/>
    </xf>
    <xf numFmtId="0" fontId="24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vertical="top" wrapText="1"/>
    </xf>
    <xf numFmtId="44" fontId="24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25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0" borderId="5" xfId="0" applyFont="1" applyFill="1" applyBorder="1"/>
    <xf numFmtId="0" fontId="0" fillId="0" borderId="6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" xfId="0" applyBorder="1"/>
    <xf numFmtId="44" fontId="8" fillId="0" borderId="1" xfId="0" applyNumberFormat="1" applyFont="1" applyFill="1" applyBorder="1" applyAlignment="1"/>
    <xf numFmtId="0" fontId="13" fillId="2" borderId="18" xfId="3" applyFont="1" applyFill="1" applyBorder="1" applyAlignment="1">
      <alignment horizontal="center" vertical="top" wrapText="1"/>
    </xf>
    <xf numFmtId="0" fontId="20" fillId="0" borderId="2" xfId="3" applyFont="1" applyFill="1" applyBorder="1" applyAlignment="1">
      <alignment horizontal="center" vertical="top" wrapText="1"/>
    </xf>
    <xf numFmtId="44" fontId="10" fillId="0" borderId="0" xfId="3" applyNumberFormat="1" applyFill="1" applyBorder="1" applyAlignment="1">
      <alignment horizontal="left" vertical="top"/>
    </xf>
    <xf numFmtId="44" fontId="16" fillId="0" borderId="16" xfId="3" applyNumberFormat="1" applyFont="1" applyFill="1" applyBorder="1" applyAlignment="1">
      <alignment horizontal="left" vertical="top" wrapText="1"/>
    </xf>
    <xf numFmtId="44" fontId="19" fillId="3" borderId="1" xfId="4" applyFont="1" applyFill="1" applyBorder="1" applyAlignment="1">
      <alignment horizontal="right" vertical="top" wrapText="1"/>
    </xf>
    <xf numFmtId="0" fontId="10" fillId="2" borderId="33" xfId="3" applyFill="1" applyBorder="1" applyAlignment="1">
      <alignment horizontal="left" vertical="top" wrapText="1"/>
    </xf>
    <xf numFmtId="10" fontId="17" fillId="3" borderId="34" xfId="3" applyNumberFormat="1" applyFont="1" applyFill="1" applyBorder="1" applyAlignment="1">
      <alignment horizontal="right" vertical="top" wrapText="1"/>
    </xf>
    <xf numFmtId="44" fontId="19" fillId="3" borderId="35" xfId="4" applyFont="1" applyFill="1" applyBorder="1" applyAlignment="1">
      <alignment horizontal="right" vertical="top" wrapText="1"/>
    </xf>
    <xf numFmtId="10" fontId="17" fillId="3" borderId="38" xfId="3" applyNumberFormat="1" applyFont="1" applyFill="1" applyBorder="1" applyAlignment="1">
      <alignment horizontal="right" vertical="top" wrapText="1"/>
    </xf>
    <xf numFmtId="10" fontId="17" fillId="3" borderId="39" xfId="3" applyNumberFormat="1" applyFont="1" applyFill="1" applyBorder="1" applyAlignment="1">
      <alignment horizontal="center" vertical="top" wrapText="1"/>
    </xf>
    <xf numFmtId="44" fontId="17" fillId="3" borderId="39" xfId="4" applyFont="1" applyFill="1" applyBorder="1" applyAlignment="1">
      <alignment horizontal="center" vertical="top" wrapText="1"/>
    </xf>
    <xf numFmtId="0" fontId="20" fillId="0" borderId="33" xfId="3" applyFont="1" applyFill="1" applyBorder="1" applyAlignment="1">
      <alignment wrapText="1"/>
    </xf>
    <xf numFmtId="0" fontId="20" fillId="0" borderId="40" xfId="3" applyFont="1" applyFill="1" applyBorder="1" applyAlignment="1">
      <alignment wrapText="1"/>
    </xf>
    <xf numFmtId="0" fontId="20" fillId="0" borderId="6" xfId="3" applyFont="1" applyFill="1" applyBorder="1" applyAlignment="1">
      <alignment wrapText="1"/>
    </xf>
    <xf numFmtId="0" fontId="20" fillId="0" borderId="7" xfId="3" applyFont="1" applyFill="1" applyBorder="1" applyAlignment="1">
      <alignment wrapText="1"/>
    </xf>
    <xf numFmtId="0" fontId="20" fillId="0" borderId="8" xfId="3" applyFont="1" applyFill="1" applyBorder="1" applyAlignment="1">
      <alignment vertical="top" wrapText="1"/>
    </xf>
    <xf numFmtId="0" fontId="20" fillId="0" borderId="9" xfId="3" applyFont="1" applyFill="1" applyBorder="1" applyAlignment="1">
      <alignment vertical="top" wrapText="1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44" fontId="1" fillId="3" borderId="1" xfId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top" wrapText="1"/>
    </xf>
    <xf numFmtId="0" fontId="31" fillId="0" borderId="0" xfId="9" applyAlignment="1" applyProtection="1">
      <alignment vertical="center"/>
    </xf>
    <xf numFmtId="0" fontId="31" fillId="3" borderId="0" xfId="9" applyFill="1" applyBorder="1" applyAlignment="1" applyProtection="1">
      <alignment vertical="center"/>
    </xf>
    <xf numFmtId="0" fontId="31" fillId="3" borderId="0" xfId="9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34" fillId="0" borderId="0" xfId="9" applyFont="1" applyAlignment="1" applyProtection="1">
      <alignment horizontal="center" vertical="center"/>
    </xf>
    <xf numFmtId="0" fontId="34" fillId="3" borderId="0" xfId="9" applyFont="1" applyFill="1" applyBorder="1" applyAlignment="1" applyProtection="1">
      <alignment horizontal="center" vertical="center"/>
    </xf>
    <xf numFmtId="0" fontId="34" fillId="3" borderId="0" xfId="9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0" fillId="0" borderId="0" xfId="9" applyFont="1" applyBorder="1" applyAlignment="1" applyProtection="1">
      <alignment vertical="center"/>
    </xf>
    <xf numFmtId="0" fontId="28" fillId="0" borderId="0" xfId="9" applyFont="1" applyBorder="1" applyAlignment="1" applyProtection="1">
      <alignment vertical="center"/>
    </xf>
    <xf numFmtId="0" fontId="28" fillId="2" borderId="1" xfId="9" applyFont="1" applyFill="1" applyBorder="1" applyAlignment="1" applyProtection="1">
      <alignment horizontal="center" vertical="center"/>
    </xf>
    <xf numFmtId="0" fontId="28" fillId="0" borderId="0" xfId="9" applyFont="1" applyBorder="1" applyAlignment="1" applyProtection="1">
      <alignment horizontal="centerContinuous" vertical="center"/>
    </xf>
    <xf numFmtId="14" fontId="30" fillId="0" borderId="2" xfId="9" applyNumberFormat="1" applyFont="1" applyBorder="1" applyAlignment="1" applyProtection="1">
      <alignment vertical="center"/>
    </xf>
    <xf numFmtId="0" fontId="37" fillId="0" borderId="0" xfId="9" applyFont="1" applyBorder="1" applyAlignment="1" applyProtection="1">
      <alignment horizontal="left" vertical="center"/>
    </xf>
    <xf numFmtId="49" fontId="30" fillId="0" borderId="1" xfId="9" applyNumberFormat="1" applyFont="1" applyBorder="1" applyAlignment="1" applyProtection="1">
      <alignment vertical="center" wrapText="1"/>
      <protection locked="0"/>
    </xf>
    <xf numFmtId="0" fontId="30" fillId="0" borderId="0" xfId="9" applyFont="1" applyBorder="1" applyAlignment="1" applyProtection="1">
      <alignment horizontal="center" vertical="center"/>
    </xf>
    <xf numFmtId="0" fontId="28" fillId="0" borderId="23" xfId="6" applyFont="1" applyBorder="1" applyAlignment="1" applyProtection="1">
      <alignment horizontal="center" vertical="center" wrapText="1"/>
      <protection hidden="1"/>
    </xf>
    <xf numFmtId="0" fontId="36" fillId="0" borderId="0" xfId="6" applyFon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vertical="center"/>
    </xf>
    <xf numFmtId="0" fontId="36" fillId="0" borderId="0" xfId="6" applyFont="1" applyBorder="1" applyAlignment="1" applyProtection="1">
      <alignment horizontal="center" vertical="center" wrapText="1"/>
      <protection locked="0"/>
    </xf>
    <xf numFmtId="0" fontId="29" fillId="0" borderId="7" xfId="6" applyFont="1" applyBorder="1" applyAlignment="1" applyProtection="1">
      <alignment horizontal="center" vertical="center" wrapText="1"/>
    </xf>
    <xf numFmtId="0" fontId="36" fillId="0" borderId="7" xfId="6" applyFont="1" applyBorder="1" applyAlignment="1" applyProtection="1">
      <alignment horizontal="center" vertical="center" wrapText="1"/>
    </xf>
    <xf numFmtId="0" fontId="28" fillId="2" borderId="25" xfId="9" applyFont="1" applyFill="1" applyBorder="1" applyAlignment="1" applyProtection="1">
      <alignment horizontal="center" vertical="center" textRotation="90"/>
    </xf>
    <xf numFmtId="0" fontId="28" fillId="2" borderId="6" xfId="9" applyFont="1" applyFill="1" applyBorder="1" applyAlignment="1" applyProtection="1">
      <alignment horizontal="center" vertical="center"/>
    </xf>
    <xf numFmtId="0" fontId="28" fillId="2" borderId="7" xfId="9" applyFont="1" applyFill="1" applyBorder="1" applyAlignment="1" applyProtection="1">
      <alignment horizontal="center" vertical="center"/>
    </xf>
    <xf numFmtId="0" fontId="28" fillId="2" borderId="0" xfId="9" applyFont="1" applyFill="1" applyBorder="1" applyAlignment="1" applyProtection="1">
      <alignment horizontal="center" vertical="center" textRotation="90"/>
    </xf>
    <xf numFmtId="0" fontId="36" fillId="0" borderId="2" xfId="6" applyFont="1" applyBorder="1" applyAlignment="1" applyProtection="1">
      <alignment horizontal="center" vertical="center" wrapText="1"/>
    </xf>
    <xf numFmtId="0" fontId="36" fillId="0" borderId="9" xfId="6" applyFont="1" applyBorder="1" applyAlignment="1" applyProtection="1">
      <alignment horizontal="center" vertical="center" wrapText="1"/>
    </xf>
    <xf numFmtId="4" fontId="28" fillId="2" borderId="7" xfId="9" applyNumberFormat="1" applyFont="1" applyFill="1" applyBorder="1" applyAlignment="1" applyProtection="1">
      <alignment horizontal="center" vertical="center"/>
    </xf>
    <xf numFmtId="0" fontId="30" fillId="0" borderId="41" xfId="9" applyFont="1" applyBorder="1" applyAlignment="1" applyProtection="1">
      <alignment horizontal="center" vertical="center"/>
    </xf>
    <xf numFmtId="10" fontId="30" fillId="0" borderId="42" xfId="2" applyNumberFormat="1" applyFont="1" applyBorder="1" applyAlignment="1" applyProtection="1">
      <alignment vertical="center" wrapText="1"/>
      <protection hidden="1"/>
    </xf>
    <xf numFmtId="10" fontId="30" fillId="0" borderId="44" xfId="2" applyNumberFormat="1" applyFont="1" applyBorder="1" applyAlignment="1" applyProtection="1">
      <alignment horizontal="center" vertical="center" wrapText="1"/>
      <protection hidden="1"/>
    </xf>
    <xf numFmtId="0" fontId="0" fillId="3" borderId="0" xfId="0" applyFill="1" applyBorder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30" fillId="0" borderId="9" xfId="9" applyFont="1" applyBorder="1" applyAlignment="1" applyProtection="1">
      <alignment horizontal="center" vertical="center"/>
    </xf>
    <xf numFmtId="164" fontId="30" fillId="0" borderId="47" xfId="1" applyNumberFormat="1" applyFont="1" applyBorder="1" applyAlignment="1" applyProtection="1">
      <alignment horizontal="center" vertical="center" wrapText="1"/>
      <protection hidden="1"/>
    </xf>
    <xf numFmtId="10" fontId="30" fillId="0" borderId="27" xfId="2" applyNumberFormat="1" applyFont="1" applyBorder="1" applyAlignment="1" applyProtection="1">
      <alignment vertical="center" wrapText="1"/>
      <protection hidden="1"/>
    </xf>
    <xf numFmtId="4" fontId="28" fillId="1" borderId="24" xfId="9" applyNumberFormat="1" applyFont="1" applyFill="1" applyBorder="1" applyAlignment="1" applyProtection="1">
      <alignment horizontal="center" vertical="center"/>
    </xf>
    <xf numFmtId="0" fontId="30" fillId="3" borderId="0" xfId="9" applyFont="1" applyFill="1" applyBorder="1" applyAlignment="1" applyProtection="1">
      <alignment horizontal="center" vertical="center"/>
    </xf>
    <xf numFmtId="44" fontId="41" fillId="0" borderId="44" xfId="1" applyFont="1" applyFill="1" applyBorder="1" applyAlignment="1" applyProtection="1">
      <alignment horizontal="center" vertical="center" wrapText="1"/>
      <protection hidden="1"/>
    </xf>
    <xf numFmtId="44" fontId="35" fillId="0" borderId="44" xfId="1" applyFont="1" applyFill="1" applyBorder="1" applyAlignment="1" applyProtection="1">
      <alignment horizontal="center" vertical="center" wrapText="1"/>
      <protection hidden="1"/>
    </xf>
    <xf numFmtId="10" fontId="35" fillId="0" borderId="1" xfId="2" applyNumberFormat="1" applyFont="1" applyBorder="1" applyAlignment="1" applyProtection="1">
      <alignment horizontal="center" vertical="center" wrapText="1"/>
      <protection hidden="1"/>
    </xf>
    <xf numFmtId="0" fontId="28" fillId="3" borderId="0" xfId="9" applyFont="1" applyFill="1" applyBorder="1" applyAlignment="1" applyProtection="1">
      <alignment horizontal="right" vertical="center"/>
    </xf>
    <xf numFmtId="164" fontId="30" fillId="0" borderId="0" xfId="10" applyNumberFormat="1" applyFont="1" applyBorder="1" applyAlignment="1" applyProtection="1">
      <alignment horizontal="center" vertical="center"/>
    </xf>
    <xf numFmtId="0" fontId="31" fillId="0" borderId="0" xfId="9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8" fillId="0" borderId="0" xfId="9" applyNumberFormat="1" applyFont="1" applyBorder="1" applyAlignment="1" applyProtection="1">
      <alignment vertical="center" wrapText="1"/>
    </xf>
    <xf numFmtId="0" fontId="30" fillId="0" borderId="0" xfId="9" applyNumberFormat="1" applyFont="1" applyBorder="1" applyAlignment="1" applyProtection="1">
      <alignment vertical="center" wrapText="1"/>
    </xf>
    <xf numFmtId="0" fontId="31" fillId="0" borderId="0" xfId="9" applyBorder="1" applyAlignment="1" applyProtection="1">
      <alignment horizontal="left" vertical="center"/>
    </xf>
    <xf numFmtId="0" fontId="31" fillId="0" borderId="22" xfId="9" applyBorder="1" applyAlignment="1" applyProtection="1">
      <alignment horizontal="left" vertical="center"/>
    </xf>
    <xf numFmtId="49" fontId="28" fillId="0" borderId="1" xfId="9" applyNumberFormat="1" applyFont="1" applyBorder="1" applyAlignment="1" applyProtection="1">
      <alignment vertical="center" wrapText="1"/>
      <protection locked="0"/>
    </xf>
    <xf numFmtId="49" fontId="35" fillId="0" borderId="1" xfId="9" applyNumberFormat="1" applyFont="1" applyBorder="1" applyAlignment="1" applyProtection="1">
      <alignment horizontal="left" vertical="center" wrapText="1"/>
      <protection locked="0"/>
    </xf>
    <xf numFmtId="49" fontId="28" fillId="0" borderId="1" xfId="9" applyNumberFormat="1" applyFont="1" applyBorder="1" applyAlignment="1" applyProtection="1">
      <alignment horizontal="left" vertical="center" wrapText="1"/>
      <protection locked="0"/>
    </xf>
    <xf numFmtId="14" fontId="38" fillId="0" borderId="1" xfId="9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43" fillId="0" borderId="0" xfId="9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0" fillId="0" borderId="2" xfId="3" applyFont="1" applyFill="1" applyBorder="1" applyAlignment="1">
      <alignment horizontal="center" wrapText="1"/>
    </xf>
    <xf numFmtId="0" fontId="20" fillId="0" borderId="0" xfId="3" applyFont="1" applyFill="1" applyBorder="1" applyAlignment="1">
      <alignment horizontal="center" wrapText="1"/>
    </xf>
    <xf numFmtId="0" fontId="26" fillId="0" borderId="2" xfId="3" applyFont="1" applyFill="1" applyBorder="1" applyAlignment="1">
      <alignment horizontal="center" vertical="top" wrapText="1"/>
    </xf>
    <xf numFmtId="0" fontId="14" fillId="2" borderId="36" xfId="3" applyFont="1" applyFill="1" applyBorder="1" applyAlignment="1">
      <alignment horizontal="left" vertical="center" wrapText="1" indent="1"/>
    </xf>
    <xf numFmtId="0" fontId="14" fillId="2" borderId="37" xfId="3" applyFont="1" applyFill="1" applyBorder="1" applyAlignment="1">
      <alignment horizontal="left" vertical="center" wrapText="1" indent="1"/>
    </xf>
    <xf numFmtId="0" fontId="14" fillId="2" borderId="18" xfId="3" applyFont="1" applyFill="1" applyBorder="1" applyAlignment="1">
      <alignment horizontal="center" vertical="center" wrapText="1"/>
    </xf>
    <xf numFmtId="0" fontId="14" fillId="2" borderId="19" xfId="3" applyFont="1" applyFill="1" applyBorder="1" applyAlignment="1">
      <alignment horizontal="center" vertical="center" wrapText="1"/>
    </xf>
    <xf numFmtId="0" fontId="13" fillId="2" borderId="31" xfId="3" applyFont="1" applyFill="1" applyBorder="1" applyAlignment="1">
      <alignment horizontal="center" vertical="center" wrapText="1"/>
    </xf>
    <xf numFmtId="0" fontId="13" fillId="2" borderId="13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11" fillId="0" borderId="6" xfId="3" applyFont="1" applyFill="1" applyBorder="1" applyAlignment="1">
      <alignment horizontal="center"/>
    </xf>
    <xf numFmtId="0" fontId="11" fillId="0" borderId="0" xfId="3" applyFont="1" applyFill="1" applyBorder="1" applyAlignment="1">
      <alignment horizontal="center"/>
    </xf>
    <xf numFmtId="0" fontId="11" fillId="0" borderId="7" xfId="3" applyFont="1" applyFill="1" applyBorder="1" applyAlignment="1">
      <alignment horizontal="center"/>
    </xf>
    <xf numFmtId="0" fontId="12" fillId="3" borderId="6" xfId="3" applyFont="1" applyFill="1" applyBorder="1" applyAlignment="1">
      <alignment horizontal="center" vertical="top" wrapText="1"/>
    </xf>
    <xf numFmtId="0" fontId="10" fillId="0" borderId="6" xfId="3" applyFill="1" applyBorder="1" applyAlignment="1">
      <alignment horizontal="left" vertical="top" wrapText="1"/>
    </xf>
    <xf numFmtId="0" fontId="10" fillId="0" borderId="0" xfId="3" applyFill="1" applyBorder="1" applyAlignment="1">
      <alignment horizontal="left" vertical="top" wrapText="1"/>
    </xf>
    <xf numFmtId="0" fontId="10" fillId="0" borderId="7" xfId="3" applyFill="1" applyBorder="1" applyAlignment="1">
      <alignment horizontal="left" vertical="top" wrapText="1"/>
    </xf>
    <xf numFmtId="0" fontId="12" fillId="3" borderId="6" xfId="3" applyFont="1" applyFill="1" applyBorder="1" applyAlignment="1">
      <alignment horizontal="left" vertical="top" wrapText="1"/>
    </xf>
    <xf numFmtId="0" fontId="12" fillId="3" borderId="0" xfId="3" applyFont="1" applyFill="1" applyBorder="1" applyAlignment="1">
      <alignment horizontal="left" vertical="top" wrapText="1"/>
    </xf>
    <xf numFmtId="0" fontId="12" fillId="3" borderId="7" xfId="3" applyFont="1" applyFill="1" applyBorder="1" applyAlignment="1">
      <alignment horizontal="left" vertical="top" wrapText="1"/>
    </xf>
    <xf numFmtId="0" fontId="12" fillId="3" borderId="6" xfId="3" applyFont="1" applyFill="1" applyBorder="1" applyAlignment="1">
      <alignment horizontal="left" vertical="center" wrapText="1"/>
    </xf>
    <xf numFmtId="0" fontId="12" fillId="3" borderId="0" xfId="3" applyFont="1" applyFill="1" applyBorder="1" applyAlignment="1">
      <alignment horizontal="left" vertical="center" wrapText="1"/>
    </xf>
    <xf numFmtId="0" fontId="12" fillId="3" borderId="7" xfId="3" applyFont="1" applyFill="1" applyBorder="1" applyAlignment="1">
      <alignment horizontal="left" vertical="center" wrapText="1"/>
    </xf>
    <xf numFmtId="0" fontId="12" fillId="3" borderId="29" xfId="3" applyFont="1" applyFill="1" applyBorder="1" applyAlignment="1">
      <alignment horizontal="left" vertical="top" wrapText="1"/>
    </xf>
    <xf numFmtId="0" fontId="12" fillId="3" borderId="11" xfId="3" applyFont="1" applyFill="1" applyBorder="1" applyAlignment="1">
      <alignment horizontal="left" vertical="top" wrapText="1"/>
    </xf>
    <xf numFmtId="0" fontId="12" fillId="3" borderId="30" xfId="3" applyFont="1" applyFill="1" applyBorder="1" applyAlignment="1">
      <alignment horizontal="left" vertical="top" wrapText="1"/>
    </xf>
    <xf numFmtId="0" fontId="10" fillId="0" borderId="31" xfId="3" applyFill="1" applyBorder="1" applyAlignment="1">
      <alignment horizontal="left" vertical="top" wrapText="1"/>
    </xf>
    <xf numFmtId="0" fontId="10" fillId="0" borderId="12" xfId="3" applyFill="1" applyBorder="1" applyAlignment="1">
      <alignment horizontal="left" vertical="top" wrapText="1"/>
    </xf>
    <xf numFmtId="0" fontId="10" fillId="0" borderId="32" xfId="3" applyFill="1" applyBorder="1" applyAlignment="1">
      <alignment horizontal="left" vertical="top" wrapText="1"/>
    </xf>
    <xf numFmtId="0" fontId="13" fillId="2" borderId="34" xfId="3" applyFont="1" applyFill="1" applyBorder="1" applyAlignment="1">
      <alignment horizontal="center" vertical="top" wrapText="1"/>
    </xf>
    <xf numFmtId="0" fontId="13" fillId="2" borderId="35" xfId="3" applyFont="1" applyFill="1" applyBorder="1" applyAlignment="1">
      <alignment horizontal="center" vertical="top" wrapText="1"/>
    </xf>
    <xf numFmtId="0" fontId="13" fillId="2" borderId="29" xfId="3" applyFont="1" applyFill="1" applyBorder="1" applyAlignment="1">
      <alignment horizontal="left" vertical="top" wrapText="1"/>
    </xf>
    <xf numFmtId="0" fontId="13" fillId="2" borderId="17" xfId="3" applyFont="1" applyFill="1" applyBorder="1" applyAlignment="1">
      <alignment horizontal="left" vertical="top" wrapText="1"/>
    </xf>
    <xf numFmtId="0" fontId="28" fillId="2" borderId="1" xfId="9" applyFont="1" applyFill="1" applyBorder="1" applyAlignment="1" applyProtection="1">
      <alignment horizontal="left" vertical="center" indent="6"/>
    </xf>
    <xf numFmtId="44" fontId="30" fillId="0" borderId="10" xfId="1" applyFont="1" applyBorder="1" applyAlignment="1" applyProtection="1">
      <alignment horizontal="center" vertical="center" wrapText="1"/>
      <protection hidden="1"/>
    </xf>
    <xf numFmtId="44" fontId="30" fillId="0" borderId="23" xfId="1" applyFont="1" applyBorder="1" applyAlignment="1" applyProtection="1">
      <alignment horizontal="center" vertical="center" wrapText="1"/>
      <protection hidden="1"/>
    </xf>
    <xf numFmtId="44" fontId="30" fillId="0" borderId="21" xfId="1" applyFont="1" applyBorder="1" applyAlignment="1" applyProtection="1">
      <alignment horizontal="center" vertical="center" wrapText="1"/>
      <protection hidden="1"/>
    </xf>
    <xf numFmtId="44" fontId="30" fillId="0" borderId="10" xfId="1" applyFont="1" applyBorder="1" applyAlignment="1" applyProtection="1">
      <alignment horizontal="center" vertical="center" wrapText="1"/>
      <protection locked="0"/>
    </xf>
    <xf numFmtId="44" fontId="30" fillId="0" borderId="23" xfId="1" applyFont="1" applyBorder="1" applyAlignment="1" applyProtection="1">
      <alignment horizontal="center" vertical="center" wrapText="1"/>
      <protection locked="0"/>
    </xf>
    <xf numFmtId="44" fontId="30" fillId="0" borderId="21" xfId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28" fillId="2" borderId="1" xfId="9" applyFont="1" applyFill="1" applyBorder="1" applyAlignment="1" applyProtection="1">
      <alignment horizontal="left" vertical="center" wrapText="1" indent="6"/>
    </xf>
    <xf numFmtId="10" fontId="30" fillId="0" borderId="10" xfId="2" applyNumberFormat="1" applyFont="1" applyBorder="1" applyAlignment="1" applyProtection="1">
      <alignment horizontal="center" vertical="center" wrapText="1"/>
      <protection hidden="1"/>
    </xf>
    <xf numFmtId="10" fontId="30" fillId="0" borderId="23" xfId="2" applyNumberFormat="1" applyFont="1" applyBorder="1" applyAlignment="1" applyProtection="1">
      <alignment horizontal="center" vertical="center" wrapText="1"/>
      <protection hidden="1"/>
    </xf>
    <xf numFmtId="10" fontId="30" fillId="0" borderId="21" xfId="2" applyNumberFormat="1" applyFont="1" applyBorder="1" applyAlignment="1" applyProtection="1">
      <alignment horizontal="center" vertical="center" wrapText="1"/>
      <protection hidden="1"/>
    </xf>
    <xf numFmtId="0" fontId="42" fillId="0" borderId="0" xfId="9" applyFont="1" applyBorder="1" applyAlignment="1" applyProtection="1">
      <alignment horizontal="left" vertical="center" wrapText="1"/>
    </xf>
    <xf numFmtId="0" fontId="31" fillId="0" borderId="0" xfId="9" applyBorder="1" applyAlignment="1" applyProtection="1">
      <alignment horizontal="left" vertical="center"/>
    </xf>
    <xf numFmtId="0" fontId="6" fillId="0" borderId="0" xfId="9" applyFont="1" applyBorder="1" applyAlignment="1" applyProtection="1">
      <alignment horizontal="left" vertical="center" wrapText="1"/>
      <protection locked="0"/>
    </xf>
    <xf numFmtId="0" fontId="28" fillId="0" borderId="24" xfId="9" applyFont="1" applyBorder="1" applyAlignment="1" applyProtection="1">
      <alignment horizontal="center" vertical="center"/>
    </xf>
    <xf numFmtId="0" fontId="28" fillId="0" borderId="26" xfId="9" applyFont="1" applyBorder="1" applyAlignment="1" applyProtection="1">
      <alignment horizontal="center" vertical="center"/>
    </xf>
    <xf numFmtId="0" fontId="28" fillId="0" borderId="3" xfId="9" applyFont="1" applyBorder="1" applyAlignment="1" applyProtection="1">
      <alignment horizontal="left" vertical="center" wrapText="1" indent="1"/>
      <protection locked="0"/>
    </xf>
    <xf numFmtId="0" fontId="28" fillId="0" borderId="5" xfId="9" applyFont="1" applyBorder="1" applyAlignment="1" applyProtection="1">
      <alignment horizontal="left" vertical="center" wrapText="1" indent="1"/>
      <protection locked="0"/>
    </xf>
    <xf numFmtId="0" fontId="28" fillId="0" borderId="8" xfId="9" applyFont="1" applyBorder="1" applyAlignment="1" applyProtection="1">
      <alignment horizontal="left" vertical="center" wrapText="1" indent="1"/>
      <protection locked="0"/>
    </xf>
    <xf numFmtId="0" fontId="28" fillId="0" borderId="9" xfId="9" applyFont="1" applyBorder="1" applyAlignment="1" applyProtection="1">
      <alignment horizontal="left" vertical="center" wrapText="1" indent="1"/>
      <protection locked="0"/>
    </xf>
    <xf numFmtId="10" fontId="30" fillId="0" borderId="43" xfId="2" applyNumberFormat="1" applyFont="1" applyBorder="1" applyAlignment="1" applyProtection="1">
      <alignment horizontal="center" vertical="center" wrapText="1"/>
      <protection hidden="1"/>
    </xf>
    <xf numFmtId="10" fontId="30" fillId="0" borderId="41" xfId="2" applyNumberFormat="1" applyFont="1" applyBorder="1" applyAlignment="1" applyProtection="1">
      <alignment horizontal="center" vertical="center" wrapText="1"/>
      <protection hidden="1"/>
    </xf>
    <xf numFmtId="44" fontId="30" fillId="0" borderId="28" xfId="8" applyNumberFormat="1" applyFont="1" applyBorder="1" applyAlignment="1" applyProtection="1">
      <alignment horizontal="center" vertical="center" wrapText="1"/>
      <protection locked="0"/>
    </xf>
    <xf numFmtId="44" fontId="30" fillId="0" borderId="45" xfId="8" applyNumberFormat="1" applyFont="1" applyBorder="1" applyAlignment="1" applyProtection="1">
      <alignment horizontal="center" vertical="center" wrapText="1"/>
      <protection locked="0"/>
    </xf>
    <xf numFmtId="44" fontId="30" fillId="0" borderId="46" xfId="8" applyNumberFormat="1" applyFont="1" applyBorder="1" applyAlignment="1" applyProtection="1">
      <alignment horizontal="center" vertical="center" wrapText="1"/>
      <protection locked="0"/>
    </xf>
    <xf numFmtId="4" fontId="28" fillId="1" borderId="10" xfId="9" applyNumberFormat="1" applyFont="1" applyFill="1" applyBorder="1" applyAlignment="1" applyProtection="1">
      <alignment horizontal="center" vertical="center"/>
    </xf>
    <xf numFmtId="4" fontId="28" fillId="1" borderId="23" xfId="9" applyNumberFormat="1" applyFont="1" applyFill="1" applyBorder="1" applyAlignment="1" applyProtection="1">
      <alignment horizontal="center" vertical="center"/>
    </xf>
    <xf numFmtId="4" fontId="28" fillId="1" borderId="21" xfId="9" applyNumberFormat="1" applyFont="1" applyFill="1" applyBorder="1" applyAlignment="1" applyProtection="1">
      <alignment horizontal="center" vertical="center"/>
    </xf>
    <xf numFmtId="0" fontId="28" fillId="2" borderId="24" xfId="9" applyFont="1" applyFill="1" applyBorder="1" applyAlignment="1" applyProtection="1">
      <alignment horizontal="center" vertical="center" textRotation="90"/>
    </xf>
    <xf numFmtId="0" fontId="28" fillId="2" borderId="25" xfId="9" applyFont="1" applyFill="1" applyBorder="1" applyAlignment="1" applyProtection="1">
      <alignment horizontal="center" vertical="center" textRotation="90"/>
    </xf>
    <xf numFmtId="0" fontId="28" fillId="2" borderId="3" xfId="9" applyFont="1" applyFill="1" applyBorder="1" applyAlignment="1" applyProtection="1">
      <alignment horizontal="center" vertical="center"/>
    </xf>
    <xf numFmtId="0" fontId="28" fillId="2" borderId="5" xfId="9" applyFont="1" applyFill="1" applyBorder="1" applyAlignment="1" applyProtection="1">
      <alignment horizontal="center" vertical="center"/>
    </xf>
    <xf numFmtId="0" fontId="28" fillId="2" borderId="6" xfId="9" applyFont="1" applyFill="1" applyBorder="1" applyAlignment="1" applyProtection="1">
      <alignment horizontal="center" vertical="center"/>
    </xf>
    <xf numFmtId="0" fontId="28" fillId="2" borderId="7" xfId="9" applyFont="1" applyFill="1" applyBorder="1" applyAlignment="1" applyProtection="1">
      <alignment horizontal="center" vertical="center"/>
    </xf>
    <xf numFmtId="0" fontId="28" fillId="2" borderId="6" xfId="9" applyFont="1" applyFill="1" applyBorder="1" applyAlignment="1" applyProtection="1">
      <alignment horizontal="center" vertical="center" textRotation="90"/>
    </xf>
    <xf numFmtId="0" fontId="28" fillId="2" borderId="23" xfId="9" applyFont="1" applyFill="1" applyBorder="1" applyAlignment="1" applyProtection="1">
      <alignment horizontal="center" vertical="center"/>
    </xf>
    <xf numFmtId="0" fontId="28" fillId="2" borderId="21" xfId="9" applyFont="1" applyFill="1" applyBorder="1" applyAlignment="1" applyProtection="1">
      <alignment horizontal="center" vertical="center"/>
    </xf>
    <xf numFmtId="0" fontId="36" fillId="0" borderId="8" xfId="6" applyFont="1" applyBorder="1" applyAlignment="1" applyProtection="1">
      <alignment horizontal="left" vertical="center" wrapText="1" indent="1"/>
    </xf>
    <xf numFmtId="0" fontId="36" fillId="0" borderId="2" xfId="6" applyFont="1" applyBorder="1" applyAlignment="1" applyProtection="1">
      <alignment horizontal="left" vertical="center" wrapText="1" indent="1"/>
    </xf>
    <xf numFmtId="44" fontId="30" fillId="0" borderId="28" xfId="8" applyNumberFormat="1" applyFont="1" applyBorder="1" applyAlignment="1" applyProtection="1">
      <alignment horizontal="right" vertical="center" wrapText="1"/>
      <protection locked="0"/>
    </xf>
    <xf numFmtId="44" fontId="30" fillId="0" borderId="45" xfId="8" applyNumberFormat="1" applyFont="1" applyBorder="1" applyAlignment="1" applyProtection="1">
      <alignment horizontal="right" vertical="center" wrapText="1"/>
      <protection locked="0"/>
    </xf>
    <xf numFmtId="44" fontId="30" fillId="0" borderId="46" xfId="8" applyNumberFormat="1" applyFont="1" applyBorder="1" applyAlignment="1" applyProtection="1">
      <alignment horizontal="right" vertical="center" wrapText="1"/>
      <protection locked="0"/>
    </xf>
    <xf numFmtId="4" fontId="28" fillId="2" borderId="24" xfId="9" applyNumberFormat="1" applyFont="1" applyFill="1" applyBorder="1" applyAlignment="1" applyProtection="1">
      <alignment horizontal="center" vertical="center"/>
    </xf>
    <xf numFmtId="4" fontId="28" fillId="2" borderId="25" xfId="9" applyNumberFormat="1" applyFont="1" applyFill="1" applyBorder="1" applyAlignment="1" applyProtection="1">
      <alignment horizontal="center" vertical="center"/>
    </xf>
    <xf numFmtId="4" fontId="28" fillId="2" borderId="7" xfId="9" applyNumberFormat="1" applyFont="1" applyFill="1" applyBorder="1" applyAlignment="1" applyProtection="1">
      <alignment horizontal="center" vertical="center"/>
    </xf>
    <xf numFmtId="0" fontId="40" fillId="0" borderId="23" xfId="9" applyFont="1" applyBorder="1" applyAlignment="1" applyProtection="1">
      <alignment horizontal="center" vertical="center" wrapText="1"/>
    </xf>
    <xf numFmtId="0" fontId="40" fillId="0" borderId="21" xfId="9" applyFont="1" applyBorder="1" applyAlignment="1" applyProtection="1">
      <alignment horizontal="center" vertical="center" wrapText="1"/>
    </xf>
    <xf numFmtId="0" fontId="28" fillId="0" borderId="10" xfId="6" applyFont="1" applyBorder="1" applyAlignment="1" applyProtection="1">
      <alignment horizontal="right" vertical="center" wrapText="1"/>
    </xf>
    <xf numFmtId="0" fontId="28" fillId="0" borderId="23" xfId="6" applyFont="1" applyBorder="1" applyAlignment="1" applyProtection="1">
      <alignment horizontal="right" vertical="center" wrapText="1"/>
    </xf>
    <xf numFmtId="0" fontId="28" fillId="0" borderId="23" xfId="6" applyFont="1" applyBorder="1" applyAlignment="1" applyProtection="1">
      <alignment horizontal="left" vertical="center" wrapText="1"/>
    </xf>
    <xf numFmtId="0" fontId="28" fillId="0" borderId="21" xfId="6" applyFont="1" applyBorder="1" applyAlignment="1" applyProtection="1">
      <alignment horizontal="left" vertical="center" wrapText="1"/>
    </xf>
    <xf numFmtId="0" fontId="36" fillId="0" borderId="6" xfId="6" applyFont="1" applyBorder="1" applyAlignment="1" applyProtection="1">
      <alignment horizontal="left" vertical="center" wrapText="1" indent="1"/>
    </xf>
    <xf numFmtId="0" fontId="36" fillId="0" borderId="0" xfId="6" applyFont="1" applyBorder="1" applyAlignment="1" applyProtection="1">
      <alignment horizontal="left" vertical="center" wrapText="1" indent="1"/>
    </xf>
    <xf numFmtId="0" fontId="28" fillId="2" borderId="1" xfId="9" applyFont="1" applyFill="1" applyBorder="1" applyAlignment="1" applyProtection="1">
      <alignment horizontal="left" vertical="center"/>
    </xf>
    <xf numFmtId="0" fontId="38" fillId="2" borderId="1" xfId="9" applyFont="1" applyFill="1" applyBorder="1" applyAlignment="1" applyProtection="1">
      <alignment horizontal="center" vertical="center" textRotation="90" wrapText="1"/>
    </xf>
    <xf numFmtId="0" fontId="28" fillId="0" borderId="1" xfId="9" applyFont="1" applyBorder="1" applyAlignment="1" applyProtection="1">
      <alignment horizontal="center" vertical="center" wrapText="1"/>
    </xf>
    <xf numFmtId="0" fontId="28" fillId="0" borderId="10" xfId="9" applyFont="1" applyBorder="1" applyAlignment="1" applyProtection="1">
      <alignment horizontal="center" vertical="center" wrapText="1"/>
    </xf>
    <xf numFmtId="0" fontId="30" fillId="0" borderId="2" xfId="9" applyFont="1" applyBorder="1" applyAlignment="1" applyProtection="1">
      <alignment horizontal="left" vertical="center" wrapText="1"/>
    </xf>
    <xf numFmtId="0" fontId="30" fillId="0" borderId="23" xfId="9" applyFont="1" applyBorder="1" applyAlignment="1" applyProtection="1">
      <alignment horizontal="left" vertical="center" wrapText="1"/>
    </xf>
    <xf numFmtId="0" fontId="30" fillId="0" borderId="21" xfId="9" applyFont="1" applyBorder="1" applyAlignment="1" applyProtection="1">
      <alignment horizontal="left" vertical="center" wrapText="1"/>
    </xf>
    <xf numFmtId="0" fontId="30" fillId="0" borderId="23" xfId="9" applyFont="1" applyBorder="1" applyAlignment="1" applyProtection="1">
      <alignment horizontal="left" vertical="center" wrapText="1"/>
      <protection hidden="1"/>
    </xf>
    <xf numFmtId="0" fontId="30" fillId="0" borderId="21" xfId="9" applyFont="1" applyBorder="1" applyAlignment="1" applyProtection="1">
      <alignment horizontal="left" vertical="center" wrapText="1"/>
      <protection hidden="1"/>
    </xf>
    <xf numFmtId="0" fontId="38" fillId="0" borderId="1" xfId="9" applyFont="1" applyBorder="1" applyAlignment="1" applyProtection="1">
      <alignment horizontal="center" vertical="center" wrapText="1"/>
      <protection locked="0"/>
    </xf>
    <xf numFmtId="0" fontId="32" fillId="0" borderId="0" xfId="9" applyFont="1" applyBorder="1" applyAlignment="1" applyProtection="1">
      <alignment horizontal="center" vertical="center" wrapText="1"/>
      <protection locked="0"/>
    </xf>
    <xf numFmtId="0" fontId="33" fillId="0" borderId="0" xfId="9" applyFont="1" applyBorder="1" applyAlignment="1" applyProtection="1">
      <alignment horizontal="center" vertical="center"/>
    </xf>
    <xf numFmtId="0" fontId="28" fillId="0" borderId="0" xfId="9" applyFont="1" applyBorder="1" applyAlignment="1" applyProtection="1">
      <alignment horizontal="center" vertical="center"/>
    </xf>
    <xf numFmtId="0" fontId="28" fillId="2" borderId="1" xfId="9" applyFont="1" applyFill="1" applyBorder="1" applyAlignment="1" applyProtection="1">
      <alignment horizontal="center" vertical="center" wrapText="1"/>
    </xf>
  </cellXfs>
  <cellStyles count="11">
    <cellStyle name="Moeda" xfId="1" builtinId="4"/>
    <cellStyle name="Moeda 2" xfId="4"/>
    <cellStyle name="Moeda 2 2" xfId="10"/>
    <cellStyle name="Normal" xfId="0" builtinId="0"/>
    <cellStyle name="Normal 2" xfId="3"/>
    <cellStyle name="Normal 2 2" xfId="7"/>
    <cellStyle name="Normal 2 3" xfId="9"/>
    <cellStyle name="Normal 3" xfId="6"/>
    <cellStyle name="Porcentagem" xfId="2" builtinId="5"/>
    <cellStyle name="Porcentagem 2" xfId="5"/>
    <cellStyle name="Separador de milhares" xfId="8" builtinId="3"/>
  </cellStyles>
  <dxfs count="13">
    <dxf>
      <font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b/>
        <i val="0"/>
        <color rgb="FF7030A0"/>
      </font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2944814</xdr:colOff>
      <xdr:row>0</xdr:row>
      <xdr:rowOff>82602</xdr:rowOff>
    </xdr:from>
    <xdr:to>
      <xdr:col>3</xdr:col>
      <xdr:colOff>3786188</xdr:colOff>
      <xdr:row>6</xdr:row>
      <xdr:rowOff>85243</xdr:rowOff>
    </xdr:to>
    <xdr:pic>
      <xdr:nvPicPr>
        <xdr:cNvPr id="6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230814" y="82602"/>
          <a:ext cx="841374" cy="114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3193769</xdr:colOff>
      <xdr:row>0</xdr:row>
      <xdr:rowOff>65820</xdr:rowOff>
    </xdr:from>
    <xdr:to>
      <xdr:col>3</xdr:col>
      <xdr:colOff>3968751</xdr:colOff>
      <xdr:row>6</xdr:row>
      <xdr:rowOff>1744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479769" y="65820"/>
          <a:ext cx="774982" cy="10789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7621</xdr:colOff>
      <xdr:row>1</xdr:row>
      <xdr:rowOff>133350</xdr:rowOff>
    </xdr:from>
    <xdr:to>
      <xdr:col>3</xdr:col>
      <xdr:colOff>704850</xdr:colOff>
      <xdr:row>6</xdr:row>
      <xdr:rowOff>4463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112771" y="298450"/>
          <a:ext cx="697229" cy="6966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108857</xdr:colOff>
      <xdr:row>48</xdr:row>
      <xdr:rowOff>142875</xdr:rowOff>
    </xdr:from>
    <xdr:to>
      <xdr:col>9</xdr:col>
      <xdr:colOff>1628775</xdr:colOff>
      <xdr:row>57</xdr:row>
      <xdr:rowOff>152399</xdr:rowOff>
    </xdr:to>
    <xdr:sp macro="" textlink="">
      <xdr:nvSpPr>
        <xdr:cNvPr id="2" name="CaixaDeTexto 1"/>
        <xdr:cNvSpPr txBox="1"/>
      </xdr:nvSpPr>
      <xdr:spPr>
        <a:xfrm>
          <a:off x="108857" y="15487650"/>
          <a:ext cx="10025743" cy="186689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/>
            <a:t>OBSERVAÇÃO CONFORME: </a:t>
          </a: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Decreto n.º 66.173 de 27/10/2021 _ "a liberação dos recursos, considerando o valor total destes, observará o seguinte: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até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reais), em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parcela única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R$1.000.000,00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(um milhão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2 (duas) parcelas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igualmente divididas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R$ 1.000.000,00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(hum milhão de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R$ 5.000.000,00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3 (três) parcelas,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acima de R$ 5.000.000,00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parcelas sucessivas, conforme estipular o respectivo instrumento,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/>
            <a:t/>
          </a:r>
          <a:br>
            <a:rPr lang="pt-BR"/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214312</xdr:colOff>
      <xdr:row>0</xdr:row>
      <xdr:rowOff>87313</xdr:rowOff>
    </xdr:from>
    <xdr:to>
      <xdr:col>1</xdr:col>
      <xdr:colOff>650875</xdr:colOff>
      <xdr:row>4</xdr:row>
      <xdr:rowOff>91565</xdr:rowOff>
    </xdr:to>
    <xdr:pic>
      <xdr:nvPicPr>
        <xdr:cNvPr id="3" name="Imagem 2" descr="brasão oficial pp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4312" y="87313"/>
          <a:ext cx="849313" cy="1123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7"/>
  <sheetViews>
    <sheetView showGridLines="0" view="pageBreakPreview" topLeftCell="A100" zoomScale="120" zoomScaleNormal="120" zoomScaleSheetLayoutView="120" workbookViewId="0">
      <selection activeCell="D107" sqref="D107"/>
    </sheetView>
  </sheetViews>
  <sheetFormatPr defaultRowHeight="15"/>
  <cols>
    <col min="1" max="1" width="7.5703125" customWidth="1"/>
    <col min="2" max="3" width="13.28515625" customWidth="1"/>
    <col min="4" max="4" width="79.28515625" customWidth="1"/>
    <col min="6" max="6" width="11" customWidth="1"/>
    <col min="7" max="7" width="15.28515625" customWidth="1"/>
    <col min="8" max="8" width="17" customWidth="1"/>
    <col min="9" max="9" width="10.28515625" customWidth="1"/>
    <col min="10" max="10" width="10" customWidth="1"/>
  </cols>
  <sheetData>
    <row r="1" spans="1:8">
      <c r="A1" s="176" t="s">
        <v>219</v>
      </c>
      <c r="B1" s="177"/>
      <c r="C1" s="177"/>
      <c r="D1" s="177"/>
      <c r="E1" s="177"/>
      <c r="F1" s="177"/>
      <c r="G1" s="177"/>
      <c r="H1" s="178"/>
    </row>
    <row r="2" spans="1:8">
      <c r="A2" s="179"/>
      <c r="B2" s="180"/>
      <c r="C2" s="180"/>
      <c r="D2" s="180"/>
      <c r="E2" s="180"/>
      <c r="F2" s="180"/>
      <c r="G2" s="180"/>
      <c r="H2" s="181"/>
    </row>
    <row r="3" spans="1:8">
      <c r="A3" s="179"/>
      <c r="B3" s="180"/>
      <c r="C3" s="180"/>
      <c r="D3" s="180"/>
      <c r="E3" s="180"/>
      <c r="F3" s="180"/>
      <c r="G3" s="180"/>
      <c r="H3" s="181"/>
    </row>
    <row r="4" spans="1:8">
      <c r="A4" s="179"/>
      <c r="B4" s="180"/>
      <c r="C4" s="180"/>
      <c r="D4" s="180"/>
      <c r="E4" s="180"/>
      <c r="F4" s="180"/>
      <c r="G4" s="180"/>
      <c r="H4" s="181"/>
    </row>
    <row r="5" spans="1:8">
      <c r="A5" s="179"/>
      <c r="B5" s="180"/>
      <c r="C5" s="180"/>
      <c r="D5" s="180"/>
      <c r="E5" s="180"/>
      <c r="F5" s="180"/>
      <c r="G5" s="180"/>
      <c r="H5" s="181"/>
    </row>
    <row r="6" spans="1:8">
      <c r="A6" s="179"/>
      <c r="B6" s="180"/>
      <c r="C6" s="180"/>
      <c r="D6" s="180"/>
      <c r="E6" s="180"/>
      <c r="F6" s="180"/>
      <c r="G6" s="180"/>
      <c r="H6" s="181"/>
    </row>
    <row r="7" spans="1:8">
      <c r="A7" s="179"/>
      <c r="B7" s="180"/>
      <c r="C7" s="180"/>
      <c r="D7" s="180"/>
      <c r="E7" s="180"/>
      <c r="F7" s="180"/>
      <c r="G7" s="180"/>
      <c r="H7" s="181"/>
    </row>
    <row r="8" spans="1:8">
      <c r="A8" s="179"/>
      <c r="B8" s="180"/>
      <c r="C8" s="180"/>
      <c r="D8" s="180"/>
      <c r="E8" s="180"/>
      <c r="F8" s="180"/>
      <c r="G8" s="180"/>
      <c r="H8" s="181"/>
    </row>
    <row r="9" spans="1:8">
      <c r="A9" s="62"/>
      <c r="B9" s="63"/>
      <c r="C9" s="63"/>
      <c r="D9" s="63"/>
      <c r="E9" s="63"/>
      <c r="F9" s="63"/>
      <c r="G9" s="63"/>
      <c r="H9" s="64"/>
    </row>
    <row r="10" spans="1:8" ht="15" customHeight="1">
      <c r="A10" s="173" t="s">
        <v>8</v>
      </c>
      <c r="B10" s="174"/>
      <c r="C10" s="174"/>
      <c r="D10" s="174"/>
      <c r="E10" s="174"/>
      <c r="F10" s="174"/>
      <c r="G10" s="174"/>
      <c r="H10" s="175"/>
    </row>
    <row r="11" spans="1:8" ht="15" customHeight="1">
      <c r="A11" s="4"/>
      <c r="B11" s="171" t="s">
        <v>220</v>
      </c>
      <c r="C11" s="171"/>
      <c r="D11" s="171"/>
      <c r="E11" s="171"/>
      <c r="F11" s="171"/>
      <c r="G11" s="171"/>
      <c r="H11" s="172"/>
    </row>
    <row r="12" spans="1:8" ht="15" customHeight="1">
      <c r="A12" s="4"/>
      <c r="B12" s="171" t="s">
        <v>221</v>
      </c>
      <c r="C12" s="171"/>
      <c r="D12" s="171"/>
      <c r="E12" s="171"/>
      <c r="F12" s="171"/>
      <c r="G12" s="171"/>
      <c r="H12" s="172"/>
    </row>
    <row r="13" spans="1:8" ht="15" customHeight="1">
      <c r="A13" s="4"/>
      <c r="B13" s="171" t="s">
        <v>245</v>
      </c>
      <c r="C13" s="171"/>
      <c r="D13" s="171"/>
      <c r="E13" s="106"/>
      <c r="F13" s="106"/>
      <c r="G13" s="106"/>
      <c r="H13" s="107"/>
    </row>
    <row r="14" spans="1:8" ht="15" customHeight="1">
      <c r="A14" s="5"/>
      <c r="B14" s="6" t="s">
        <v>257</v>
      </c>
      <c r="C14" s="6"/>
      <c r="D14" s="6"/>
      <c r="E14" s="182" t="s">
        <v>241</v>
      </c>
      <c r="F14" s="182"/>
      <c r="G14" s="182"/>
      <c r="H14" s="183"/>
    </row>
    <row r="15" spans="1:8" ht="15" customHeight="1">
      <c r="A15" s="9" t="s">
        <v>0</v>
      </c>
      <c r="B15" s="10" t="s">
        <v>1</v>
      </c>
      <c r="C15" s="10" t="s">
        <v>2</v>
      </c>
      <c r="D15" s="9" t="s">
        <v>3</v>
      </c>
      <c r="E15" s="9" t="s">
        <v>4</v>
      </c>
      <c r="F15" s="9" t="s">
        <v>5</v>
      </c>
      <c r="G15" s="10" t="s">
        <v>6</v>
      </c>
      <c r="H15" s="10" t="s">
        <v>7</v>
      </c>
    </row>
    <row r="16" spans="1:8" ht="15" customHeight="1">
      <c r="A16" s="2"/>
      <c r="B16" s="2"/>
      <c r="C16" s="2"/>
      <c r="D16" s="2"/>
      <c r="E16" s="2"/>
      <c r="F16" s="2"/>
      <c r="G16" s="2"/>
      <c r="H16" s="2"/>
    </row>
    <row r="17" spans="1:8" ht="15" customHeight="1">
      <c r="A17" s="65"/>
      <c r="B17" s="65"/>
      <c r="C17" s="65"/>
      <c r="D17" s="65"/>
      <c r="E17" s="65"/>
      <c r="F17" s="65"/>
      <c r="G17" s="65"/>
      <c r="H17" s="66"/>
    </row>
    <row r="18" spans="1:8" ht="15" customHeight="1">
      <c r="A18" s="67"/>
      <c r="B18" s="68"/>
      <c r="C18" s="68"/>
      <c r="D18" s="69" t="s">
        <v>222</v>
      </c>
      <c r="E18" s="70"/>
      <c r="F18" s="70"/>
      <c r="G18" s="71"/>
      <c r="H18" s="71"/>
    </row>
    <row r="19" spans="1:8">
      <c r="A19" s="72">
        <v>1</v>
      </c>
      <c r="B19" s="3"/>
      <c r="C19" s="3"/>
      <c r="D19" s="11" t="s">
        <v>10</v>
      </c>
      <c r="E19" s="3"/>
      <c r="F19" s="3"/>
      <c r="G19" s="18"/>
      <c r="H19" s="18"/>
    </row>
    <row r="20" spans="1:8">
      <c r="A20" s="73" t="s">
        <v>9</v>
      </c>
      <c r="B20" s="7" t="s">
        <v>239</v>
      </c>
      <c r="C20" s="7" t="s">
        <v>258</v>
      </c>
      <c r="D20" s="26" t="s">
        <v>282</v>
      </c>
      <c r="E20" s="7" t="s">
        <v>30</v>
      </c>
      <c r="F20" s="20">
        <f>ROUND((3*1.5)+(1.5*1),2)</f>
        <v>6</v>
      </c>
      <c r="G20" s="17"/>
      <c r="H20" s="17"/>
    </row>
    <row r="21" spans="1:8">
      <c r="A21" s="74" t="s">
        <v>62</v>
      </c>
      <c r="B21" s="7" t="s">
        <v>239</v>
      </c>
      <c r="C21" s="7" t="s">
        <v>63</v>
      </c>
      <c r="D21" s="26" t="s">
        <v>64</v>
      </c>
      <c r="E21" s="7" t="s">
        <v>32</v>
      </c>
      <c r="F21" s="20">
        <v>3</v>
      </c>
      <c r="G21" s="17"/>
      <c r="H21" s="17"/>
    </row>
    <row r="22" spans="1:8">
      <c r="A22" s="74" t="s">
        <v>68</v>
      </c>
      <c r="B22" s="7" t="s">
        <v>239</v>
      </c>
      <c r="C22" s="7" t="s">
        <v>65</v>
      </c>
      <c r="D22" s="26" t="s">
        <v>66</v>
      </c>
      <c r="E22" s="7" t="s">
        <v>67</v>
      </c>
      <c r="F22" s="20">
        <v>12</v>
      </c>
      <c r="G22" s="17"/>
      <c r="H22" s="17"/>
    </row>
    <row r="23" spans="1:8">
      <c r="A23" s="74" t="s">
        <v>69</v>
      </c>
      <c r="B23" s="7" t="s">
        <v>239</v>
      </c>
      <c r="C23" s="7" t="s">
        <v>260</v>
      </c>
      <c r="D23" s="26" t="s">
        <v>259</v>
      </c>
      <c r="E23" s="7" t="s">
        <v>30</v>
      </c>
      <c r="F23" s="20">
        <f>40.51*2.2</f>
        <v>89.122</v>
      </c>
      <c r="G23" s="17"/>
      <c r="H23" s="17"/>
    </row>
    <row r="24" spans="1:8">
      <c r="A24" s="74"/>
      <c r="B24" s="7"/>
      <c r="C24" s="7"/>
      <c r="D24" s="28" t="s">
        <v>35</v>
      </c>
      <c r="E24" s="7"/>
      <c r="F24" s="20"/>
      <c r="G24" s="17"/>
      <c r="H24" s="22"/>
    </row>
    <row r="25" spans="1:8">
      <c r="A25" s="72">
        <v>2</v>
      </c>
      <c r="B25" s="8"/>
      <c r="C25" s="8"/>
      <c r="D25" s="11" t="s">
        <v>48</v>
      </c>
      <c r="E25" s="14"/>
      <c r="F25" s="21"/>
      <c r="G25" s="19"/>
      <c r="H25" s="19"/>
    </row>
    <row r="26" spans="1:8">
      <c r="A26" s="74" t="s">
        <v>11</v>
      </c>
      <c r="B26" s="7" t="s">
        <v>239</v>
      </c>
      <c r="C26" s="7" t="s">
        <v>91</v>
      </c>
      <c r="D26" s="33" t="s">
        <v>92</v>
      </c>
      <c r="E26" s="7" t="s">
        <v>30</v>
      </c>
      <c r="F26" s="20">
        <f>1.27*6</f>
        <v>7.62</v>
      </c>
      <c r="G26" s="17"/>
      <c r="H26" s="17"/>
    </row>
    <row r="27" spans="1:8">
      <c r="A27" s="74" t="s">
        <v>54</v>
      </c>
      <c r="B27" s="7" t="s">
        <v>239</v>
      </c>
      <c r="C27" s="7" t="s">
        <v>95</v>
      </c>
      <c r="D27" s="33" t="s">
        <v>96</v>
      </c>
      <c r="E27" s="7" t="s">
        <v>30</v>
      </c>
      <c r="F27" s="20">
        <f>(7.64+7.64+7.85+2.945*1)+(2.96+4+4.2+3+4.03+2.96+2.945*0.8)</f>
        <v>49.581000000000003</v>
      </c>
      <c r="G27" s="17"/>
      <c r="H27" s="17"/>
    </row>
    <row r="28" spans="1:8">
      <c r="A28" s="74" t="s">
        <v>55</v>
      </c>
      <c r="B28" s="7" t="s">
        <v>239</v>
      </c>
      <c r="C28" s="7" t="s">
        <v>101</v>
      </c>
      <c r="D28" s="33" t="s">
        <v>102</v>
      </c>
      <c r="E28" s="7" t="s">
        <v>30</v>
      </c>
      <c r="F28" s="20">
        <v>17.28</v>
      </c>
      <c r="G28" s="17"/>
      <c r="H28" s="17"/>
    </row>
    <row r="29" spans="1:8">
      <c r="A29" s="74" t="s">
        <v>56</v>
      </c>
      <c r="B29" s="7" t="s">
        <v>239</v>
      </c>
      <c r="C29" s="7" t="s">
        <v>251</v>
      </c>
      <c r="D29" s="33" t="s">
        <v>250</v>
      </c>
      <c r="E29" s="7" t="s">
        <v>32</v>
      </c>
      <c r="F29" s="20">
        <f>(2.14*6)+(5.1*2)</f>
        <v>23.04</v>
      </c>
      <c r="G29" s="17"/>
      <c r="H29" s="17"/>
    </row>
    <row r="30" spans="1:8">
      <c r="A30" s="74" t="s">
        <v>129</v>
      </c>
      <c r="B30" s="7" t="s">
        <v>239</v>
      </c>
      <c r="C30" s="7" t="s">
        <v>184</v>
      </c>
      <c r="D30" s="33" t="s">
        <v>185</v>
      </c>
      <c r="E30" s="7" t="s">
        <v>30</v>
      </c>
      <c r="F30" s="20">
        <f>(7.1*10.31)+(3.87*1.6)+(27.21)</f>
        <v>106.60300000000001</v>
      </c>
      <c r="G30" s="17"/>
      <c r="H30" s="17"/>
    </row>
    <row r="31" spans="1:8">
      <c r="A31" s="74" t="s">
        <v>130</v>
      </c>
      <c r="B31" s="7" t="s">
        <v>239</v>
      </c>
      <c r="C31" s="7" t="s">
        <v>247</v>
      </c>
      <c r="D31" s="33" t="s">
        <v>283</v>
      </c>
      <c r="E31" s="7" t="s">
        <v>30</v>
      </c>
      <c r="F31" s="20">
        <f>0.9*0.2</f>
        <v>0.18000000000000002</v>
      </c>
      <c r="G31" s="17"/>
      <c r="H31" s="17"/>
    </row>
    <row r="32" spans="1:8">
      <c r="A32" s="74" t="s">
        <v>252</v>
      </c>
      <c r="B32" s="7" t="s">
        <v>239</v>
      </c>
      <c r="C32" s="7" t="s">
        <v>286</v>
      </c>
      <c r="D32" s="33" t="s">
        <v>285</v>
      </c>
      <c r="E32" s="7" t="s">
        <v>287</v>
      </c>
      <c r="F32" s="20">
        <v>7</v>
      </c>
      <c r="G32" s="17"/>
      <c r="H32" s="17"/>
    </row>
    <row r="33" spans="1:8">
      <c r="A33" s="74"/>
      <c r="B33" s="7"/>
      <c r="C33" s="7"/>
      <c r="D33" s="28" t="s">
        <v>36</v>
      </c>
      <c r="E33" s="7"/>
      <c r="F33" s="20"/>
      <c r="G33" s="17"/>
      <c r="H33" s="22"/>
    </row>
    <row r="34" spans="1:8">
      <c r="A34" s="74"/>
      <c r="B34" s="7"/>
      <c r="C34" s="7"/>
      <c r="D34" s="28"/>
      <c r="E34" s="7"/>
      <c r="F34" s="20"/>
      <c r="G34" s="17"/>
      <c r="H34" s="22"/>
    </row>
    <row r="35" spans="1:8">
      <c r="A35" s="72">
        <v>3</v>
      </c>
      <c r="B35" s="8"/>
      <c r="C35" s="14"/>
      <c r="D35" s="11" t="s">
        <v>49</v>
      </c>
      <c r="E35" s="14"/>
      <c r="F35" s="14"/>
      <c r="G35" s="19"/>
      <c r="H35" s="18"/>
    </row>
    <row r="36" spans="1:8">
      <c r="A36" s="74" t="s">
        <v>12</v>
      </c>
      <c r="B36" s="7" t="s">
        <v>239</v>
      </c>
      <c r="C36" s="7" t="s">
        <v>60</v>
      </c>
      <c r="D36" s="13" t="s">
        <v>61</v>
      </c>
      <c r="E36" s="7" t="s">
        <v>30</v>
      </c>
      <c r="F36" s="20">
        <f>F27</f>
        <v>49.581000000000003</v>
      </c>
      <c r="G36" s="17"/>
      <c r="H36" s="17"/>
    </row>
    <row r="37" spans="1:8">
      <c r="A37" s="74" t="s">
        <v>59</v>
      </c>
      <c r="B37" s="7" t="s">
        <v>239</v>
      </c>
      <c r="C37" s="7" t="s">
        <v>223</v>
      </c>
      <c r="D37" s="13" t="s">
        <v>224</v>
      </c>
      <c r="E37" s="7" t="s">
        <v>30</v>
      </c>
      <c r="F37" s="20">
        <f>F36</f>
        <v>49.581000000000003</v>
      </c>
      <c r="G37" s="17"/>
      <c r="H37" s="17"/>
    </row>
    <row r="38" spans="1:8" ht="29.25">
      <c r="A38" s="74" t="s">
        <v>190</v>
      </c>
      <c r="B38" s="7" t="s">
        <v>239</v>
      </c>
      <c r="C38" s="109" t="s">
        <v>269</v>
      </c>
      <c r="D38" s="26" t="s">
        <v>268</v>
      </c>
      <c r="E38" s="7" t="s">
        <v>30</v>
      </c>
      <c r="F38" s="20">
        <f>6.39*1.8</f>
        <v>11.501999999999999</v>
      </c>
      <c r="G38" s="17"/>
      <c r="H38" s="17"/>
    </row>
    <row r="39" spans="1:8" ht="29.25">
      <c r="A39" s="74" t="s">
        <v>191</v>
      </c>
      <c r="B39" s="7" t="s">
        <v>239</v>
      </c>
      <c r="C39" s="7" t="s">
        <v>131</v>
      </c>
      <c r="D39" s="26" t="s">
        <v>132</v>
      </c>
      <c r="E39" s="7" t="s">
        <v>30</v>
      </c>
      <c r="F39" s="20">
        <v>5.44</v>
      </c>
      <c r="G39" s="17"/>
      <c r="H39" s="17"/>
    </row>
    <row r="40" spans="1:8" ht="29.25">
      <c r="A40" s="74" t="s">
        <v>192</v>
      </c>
      <c r="B40" s="7" t="s">
        <v>239</v>
      </c>
      <c r="C40" s="7" t="s">
        <v>160</v>
      </c>
      <c r="D40" s="26" t="s">
        <v>161</v>
      </c>
      <c r="E40" s="7" t="s">
        <v>32</v>
      </c>
      <c r="F40" s="20">
        <v>0.9</v>
      </c>
      <c r="G40" s="17"/>
      <c r="H40" s="17"/>
    </row>
    <row r="41" spans="1:8">
      <c r="A41" s="74"/>
      <c r="B41" s="7"/>
      <c r="C41" s="7"/>
      <c r="D41" s="28" t="s">
        <v>37</v>
      </c>
      <c r="E41" s="7"/>
      <c r="F41" s="25"/>
      <c r="G41" s="17"/>
      <c r="H41" s="22"/>
    </row>
    <row r="42" spans="1:8">
      <c r="A42" s="72">
        <v>4</v>
      </c>
      <c r="B42" s="14"/>
      <c r="C42" s="14"/>
      <c r="D42" s="11" t="s">
        <v>50</v>
      </c>
      <c r="E42" s="14"/>
      <c r="F42" s="14"/>
      <c r="G42" s="19"/>
      <c r="H42" s="18"/>
    </row>
    <row r="43" spans="1:8" ht="29.25">
      <c r="A43" s="74" t="s">
        <v>13</v>
      </c>
      <c r="B43" s="7" t="s">
        <v>239</v>
      </c>
      <c r="C43" s="7" t="s">
        <v>204</v>
      </c>
      <c r="D43" s="26" t="s">
        <v>205</v>
      </c>
      <c r="E43" s="7" t="s">
        <v>30</v>
      </c>
      <c r="F43" s="20">
        <f>F36</f>
        <v>49.581000000000003</v>
      </c>
      <c r="G43" s="17"/>
      <c r="H43" s="17"/>
    </row>
    <row r="44" spans="1:8">
      <c r="A44" s="74" t="s">
        <v>216</v>
      </c>
      <c r="B44" s="7" t="s">
        <v>239</v>
      </c>
      <c r="C44" s="7" t="s">
        <v>217</v>
      </c>
      <c r="D44" s="26" t="s">
        <v>218</v>
      </c>
      <c r="E44" s="7" t="s">
        <v>31</v>
      </c>
      <c r="F44" s="20">
        <f>F36*0.015</f>
        <v>0.74371500000000001</v>
      </c>
      <c r="G44" s="17"/>
      <c r="H44" s="17"/>
    </row>
    <row r="45" spans="1:8">
      <c r="A45" s="74"/>
      <c r="B45" s="7"/>
      <c r="C45" s="7"/>
      <c r="D45" s="31" t="s">
        <v>38</v>
      </c>
      <c r="E45" s="7"/>
      <c r="F45" s="20"/>
      <c r="G45" s="17"/>
      <c r="H45" s="22"/>
    </row>
    <row r="46" spans="1:8">
      <c r="A46" s="72">
        <v>5</v>
      </c>
      <c r="B46" s="14"/>
      <c r="C46" s="14"/>
      <c r="D46" s="11" t="s">
        <v>51</v>
      </c>
      <c r="E46" s="14"/>
      <c r="F46" s="14"/>
      <c r="G46" s="19"/>
      <c r="H46" s="18"/>
    </row>
    <row r="47" spans="1:8" ht="57.75">
      <c r="A47" s="74" t="s">
        <v>14</v>
      </c>
      <c r="B47" s="7" t="s">
        <v>249</v>
      </c>
      <c r="C47" s="7">
        <v>100667</v>
      </c>
      <c r="D47" s="26" t="s">
        <v>248</v>
      </c>
      <c r="E47" s="7" t="s">
        <v>30</v>
      </c>
      <c r="F47" s="20">
        <f>(0.47+1.76)*6</f>
        <v>13.379999999999999</v>
      </c>
      <c r="G47" s="17"/>
      <c r="H47" s="17"/>
    </row>
    <row r="48" spans="1:8">
      <c r="A48" s="74" t="s">
        <v>193</v>
      </c>
      <c r="B48" s="7" t="s">
        <v>239</v>
      </c>
      <c r="C48" s="7" t="s">
        <v>97</v>
      </c>
      <c r="D48" s="26" t="s">
        <v>98</v>
      </c>
      <c r="E48" s="7" t="s">
        <v>30</v>
      </c>
      <c r="F48" s="20">
        <f>1.27*6</f>
        <v>7.62</v>
      </c>
      <c r="G48" s="17"/>
      <c r="H48" s="17"/>
    </row>
    <row r="49" spans="1:8" ht="43.5">
      <c r="A49" s="74" t="s">
        <v>194</v>
      </c>
      <c r="B49" s="7" t="s">
        <v>239</v>
      </c>
      <c r="C49" s="7" t="s">
        <v>126</v>
      </c>
      <c r="D49" s="33" t="s">
        <v>127</v>
      </c>
      <c r="E49" s="7" t="s">
        <v>70</v>
      </c>
      <c r="F49" s="54">
        <v>1</v>
      </c>
      <c r="G49" s="17"/>
      <c r="H49" s="17"/>
    </row>
    <row r="50" spans="1:8">
      <c r="A50" s="74"/>
      <c r="B50" s="7"/>
      <c r="C50" s="7"/>
      <c r="D50" s="28" t="s">
        <v>39</v>
      </c>
      <c r="E50" s="7"/>
      <c r="F50" s="25"/>
      <c r="G50" s="17"/>
      <c r="H50" s="22"/>
    </row>
    <row r="51" spans="1:8">
      <c r="A51" s="72">
        <v>6</v>
      </c>
      <c r="B51" s="14"/>
      <c r="C51" s="14"/>
      <c r="D51" s="11" t="s">
        <v>27</v>
      </c>
      <c r="E51" s="14"/>
      <c r="F51" s="14"/>
      <c r="G51" s="19"/>
      <c r="H51" s="18"/>
    </row>
    <row r="52" spans="1:8">
      <c r="A52" s="74" t="s">
        <v>15</v>
      </c>
      <c r="B52" s="7" t="s">
        <v>239</v>
      </c>
      <c r="C52" s="7" t="s">
        <v>71</v>
      </c>
      <c r="D52" s="26" t="s">
        <v>72</v>
      </c>
      <c r="E52" s="7" t="s">
        <v>30</v>
      </c>
      <c r="F52" s="20">
        <f>(59.97*4.36)+ (16.91*1.3)+(14.22*3.3)-13.18-2.1</f>
        <v>315.09819999999996</v>
      </c>
      <c r="G52" s="17"/>
      <c r="H52" s="17"/>
    </row>
    <row r="53" spans="1:8">
      <c r="A53" s="74" t="s">
        <v>16</v>
      </c>
      <c r="B53" s="7" t="s">
        <v>239</v>
      </c>
      <c r="C53" s="7" t="s">
        <v>93</v>
      </c>
      <c r="D53" s="33" t="s">
        <v>94</v>
      </c>
      <c r="E53" s="7" t="s">
        <v>32</v>
      </c>
      <c r="F53" s="20">
        <v>2</v>
      </c>
      <c r="G53" s="17"/>
      <c r="H53" s="17"/>
    </row>
    <row r="54" spans="1:8">
      <c r="A54" s="74" t="s">
        <v>89</v>
      </c>
      <c r="B54" s="7" t="s">
        <v>239</v>
      </c>
      <c r="C54" s="7" t="s">
        <v>206</v>
      </c>
      <c r="D54" s="33" t="s">
        <v>208</v>
      </c>
      <c r="E54" s="7" t="s">
        <v>30</v>
      </c>
      <c r="F54" s="20">
        <f>(56.72*3.3)+(7.3*2.8)</f>
        <v>207.61599999999999</v>
      </c>
      <c r="G54" s="17"/>
      <c r="H54" s="17"/>
    </row>
    <row r="55" spans="1:8">
      <c r="A55" s="74" t="s">
        <v>195</v>
      </c>
      <c r="B55" s="7" t="s">
        <v>239</v>
      </c>
      <c r="C55" s="7" t="s">
        <v>99</v>
      </c>
      <c r="D55" s="26" t="s">
        <v>100</v>
      </c>
      <c r="E55" s="7" t="s">
        <v>30</v>
      </c>
      <c r="F55" s="20">
        <f>F54</f>
        <v>207.61599999999999</v>
      </c>
      <c r="G55" s="17"/>
      <c r="H55" s="17"/>
    </row>
    <row r="56" spans="1:8">
      <c r="A56" s="73" t="s">
        <v>196</v>
      </c>
      <c r="B56" s="7" t="s">
        <v>239</v>
      </c>
      <c r="C56" s="7" t="s">
        <v>103</v>
      </c>
      <c r="D56" s="26" t="s">
        <v>104</v>
      </c>
      <c r="E56" s="7" t="s">
        <v>30</v>
      </c>
      <c r="F56" s="20">
        <f>8.8+12.43+16.92+12.07+3.78</f>
        <v>54.000000000000007</v>
      </c>
      <c r="G56" s="17"/>
      <c r="H56" s="17"/>
    </row>
    <row r="57" spans="1:8">
      <c r="A57" s="73" t="s">
        <v>207</v>
      </c>
      <c r="B57" s="7" t="s">
        <v>239</v>
      </c>
      <c r="C57" s="7" t="s">
        <v>254</v>
      </c>
      <c r="D57" s="26" t="s">
        <v>253</v>
      </c>
      <c r="E57" s="7" t="s">
        <v>30</v>
      </c>
      <c r="F57" s="20">
        <f>(13.38*2)+2.1</f>
        <v>28.860000000000003</v>
      </c>
      <c r="G57" s="17"/>
      <c r="H57" s="17"/>
    </row>
    <row r="58" spans="1:8">
      <c r="A58" s="74"/>
      <c r="B58" s="7"/>
      <c r="C58" s="7"/>
      <c r="D58" s="28" t="s">
        <v>40</v>
      </c>
      <c r="E58" s="7"/>
      <c r="F58" s="25"/>
      <c r="G58" s="17"/>
      <c r="H58" s="22"/>
    </row>
    <row r="59" spans="1:8">
      <c r="A59" s="72">
        <v>7</v>
      </c>
      <c r="B59" s="14"/>
      <c r="C59" s="14"/>
      <c r="D59" s="11" t="s">
        <v>52</v>
      </c>
      <c r="E59" s="14"/>
      <c r="F59" s="14"/>
      <c r="G59" s="19"/>
      <c r="H59" s="18"/>
    </row>
    <row r="60" spans="1:8" ht="29.25">
      <c r="A60" s="74" t="s">
        <v>17</v>
      </c>
      <c r="B60" s="7" t="s">
        <v>239</v>
      </c>
      <c r="C60" s="7" t="s">
        <v>73</v>
      </c>
      <c r="D60" s="26" t="s">
        <v>74</v>
      </c>
      <c r="E60" s="7" t="s">
        <v>30</v>
      </c>
      <c r="F60" s="20">
        <f>0.62+0.44</f>
        <v>1.06</v>
      </c>
      <c r="G60" s="17"/>
      <c r="H60" s="17"/>
    </row>
    <row r="61" spans="1:8" ht="29.25">
      <c r="A61" s="74" t="s">
        <v>18</v>
      </c>
      <c r="B61" s="7" t="s">
        <v>239</v>
      </c>
      <c r="C61" s="7" t="s">
        <v>75</v>
      </c>
      <c r="D61" s="27" t="s">
        <v>76</v>
      </c>
      <c r="E61" s="7" t="s">
        <v>70</v>
      </c>
      <c r="F61" s="20">
        <v>1</v>
      </c>
      <c r="G61" s="17"/>
      <c r="H61" s="17"/>
    </row>
    <row r="62" spans="1:8" ht="29.25">
      <c r="A62" s="74" t="s">
        <v>105</v>
      </c>
      <c r="B62" s="7" t="s">
        <v>239</v>
      </c>
      <c r="C62" s="7" t="s">
        <v>83</v>
      </c>
      <c r="D62" s="27" t="s">
        <v>84</v>
      </c>
      <c r="E62" s="7" t="s">
        <v>70</v>
      </c>
      <c r="F62" s="20">
        <v>2</v>
      </c>
      <c r="G62" s="17"/>
      <c r="H62" s="17"/>
    </row>
    <row r="63" spans="1:8" ht="29.25">
      <c r="A63" s="74" t="s">
        <v>106</v>
      </c>
      <c r="B63" s="7" t="s">
        <v>239</v>
      </c>
      <c r="C63" s="7" t="s">
        <v>85</v>
      </c>
      <c r="D63" s="27" t="s">
        <v>86</v>
      </c>
      <c r="E63" s="7" t="s">
        <v>70</v>
      </c>
      <c r="F63" s="20">
        <v>5</v>
      </c>
      <c r="G63" s="17"/>
      <c r="H63" s="17"/>
    </row>
    <row r="64" spans="1:8">
      <c r="A64" s="74" t="s">
        <v>107</v>
      </c>
      <c r="B64" s="7" t="s">
        <v>239</v>
      </c>
      <c r="C64" s="7" t="s">
        <v>87</v>
      </c>
      <c r="D64" s="27" t="s">
        <v>88</v>
      </c>
      <c r="E64" s="7" t="s">
        <v>70</v>
      </c>
      <c r="F64" s="20">
        <v>2</v>
      </c>
      <c r="G64" s="17"/>
      <c r="H64" s="17"/>
    </row>
    <row r="65" spans="1:8" ht="29.25">
      <c r="A65" s="74" t="s">
        <v>212</v>
      </c>
      <c r="B65" s="7" t="s">
        <v>239</v>
      </c>
      <c r="C65" s="7" t="s">
        <v>211</v>
      </c>
      <c r="D65" s="27" t="s">
        <v>213</v>
      </c>
      <c r="E65" s="7" t="s">
        <v>70</v>
      </c>
      <c r="F65" s="20">
        <v>1</v>
      </c>
      <c r="G65" s="17"/>
      <c r="H65" s="17"/>
    </row>
    <row r="66" spans="1:8">
      <c r="A66" s="74"/>
      <c r="B66" s="7"/>
      <c r="C66" s="7"/>
      <c r="D66" s="28" t="s">
        <v>41</v>
      </c>
      <c r="E66" s="7"/>
      <c r="F66" s="20"/>
      <c r="G66" s="17"/>
      <c r="H66" s="22"/>
    </row>
    <row r="67" spans="1:8">
      <c r="A67" s="72">
        <v>8</v>
      </c>
      <c r="B67" s="14"/>
      <c r="C67" s="14"/>
      <c r="D67" s="8" t="s">
        <v>90</v>
      </c>
      <c r="E67" s="14"/>
      <c r="F67" s="14"/>
      <c r="G67" s="19"/>
      <c r="H67" s="18"/>
    </row>
    <row r="68" spans="1:8" ht="29.25">
      <c r="A68" s="74" t="s">
        <v>19</v>
      </c>
      <c r="B68" s="7" t="s">
        <v>239</v>
      </c>
      <c r="C68" s="7" t="s">
        <v>225</v>
      </c>
      <c r="D68" s="75" t="s">
        <v>226</v>
      </c>
      <c r="E68" s="7" t="s">
        <v>70</v>
      </c>
      <c r="F68" s="20">
        <v>7</v>
      </c>
      <c r="G68" s="17"/>
      <c r="H68" s="17"/>
    </row>
    <row r="69" spans="1:8" ht="29.25">
      <c r="A69" s="73" t="s">
        <v>29</v>
      </c>
      <c r="B69" s="7" t="s">
        <v>239</v>
      </c>
      <c r="C69" s="7" t="s">
        <v>281</v>
      </c>
      <c r="D69" s="75" t="s">
        <v>280</v>
      </c>
      <c r="E69" s="7" t="s">
        <v>32</v>
      </c>
      <c r="F69" s="20">
        <f>(1.94*4)+(2.72*4)+(3*2)+(1.92*2)</f>
        <v>28.48</v>
      </c>
      <c r="G69" s="17"/>
      <c r="H69" s="17"/>
    </row>
    <row r="70" spans="1:8" ht="30.75">
      <c r="A70" s="73" t="s">
        <v>227</v>
      </c>
      <c r="B70" s="7" t="s">
        <v>249</v>
      </c>
      <c r="C70" s="7">
        <v>97593</v>
      </c>
      <c r="D70" s="76" t="s">
        <v>289</v>
      </c>
      <c r="E70" s="7" t="s">
        <v>70</v>
      </c>
      <c r="F70" s="20">
        <v>13</v>
      </c>
      <c r="G70" s="17"/>
      <c r="H70" s="17"/>
    </row>
    <row r="71" spans="1:8" ht="29.25">
      <c r="A71" s="74" t="s">
        <v>230</v>
      </c>
      <c r="B71" s="7" t="s">
        <v>239</v>
      </c>
      <c r="C71" s="7" t="s">
        <v>228</v>
      </c>
      <c r="D71" s="75" t="s">
        <v>229</v>
      </c>
      <c r="E71" s="7" t="s">
        <v>32</v>
      </c>
      <c r="F71" s="20">
        <f>28+6</f>
        <v>34</v>
      </c>
      <c r="G71" s="17"/>
      <c r="H71" s="17"/>
    </row>
    <row r="72" spans="1:8" ht="29.25">
      <c r="A72" s="74" t="s">
        <v>279</v>
      </c>
      <c r="B72" s="7" t="s">
        <v>239</v>
      </c>
      <c r="C72" s="7" t="s">
        <v>163</v>
      </c>
      <c r="D72" s="75" t="s">
        <v>164</v>
      </c>
      <c r="E72" s="7" t="s">
        <v>32</v>
      </c>
      <c r="F72" s="54">
        <f>(28.48+6)*2</f>
        <v>68.960000000000008</v>
      </c>
      <c r="G72" s="17"/>
      <c r="H72" s="17"/>
    </row>
    <row r="73" spans="1:8">
      <c r="A73" s="74"/>
      <c r="B73" s="7"/>
      <c r="C73" s="7"/>
      <c r="D73" s="30" t="s">
        <v>42</v>
      </c>
      <c r="E73" s="7"/>
      <c r="F73" s="20"/>
      <c r="G73" s="17"/>
      <c r="H73" s="22"/>
    </row>
    <row r="74" spans="1:8">
      <c r="A74" s="72">
        <v>9</v>
      </c>
      <c r="B74" s="14"/>
      <c r="C74" s="14"/>
      <c r="D74" s="8" t="s">
        <v>158</v>
      </c>
      <c r="E74" s="14"/>
      <c r="F74" s="14"/>
      <c r="G74" s="19"/>
      <c r="H74" s="18"/>
    </row>
    <row r="75" spans="1:8">
      <c r="A75" s="74" t="s">
        <v>20</v>
      </c>
      <c r="B75" s="7" t="s">
        <v>239</v>
      </c>
      <c r="C75" s="7" t="s">
        <v>77</v>
      </c>
      <c r="D75" s="27" t="s">
        <v>78</v>
      </c>
      <c r="E75" s="7" t="s">
        <v>70</v>
      </c>
      <c r="F75" s="20">
        <v>1</v>
      </c>
      <c r="G75" s="17"/>
      <c r="H75" s="17"/>
    </row>
    <row r="76" spans="1:8">
      <c r="A76" s="74" t="s">
        <v>108</v>
      </c>
      <c r="B76" s="7" t="s">
        <v>239</v>
      </c>
      <c r="C76" s="7" t="s">
        <v>79</v>
      </c>
      <c r="D76" s="27" t="s">
        <v>80</v>
      </c>
      <c r="E76" s="7" t="s">
        <v>70</v>
      </c>
      <c r="F76" s="20">
        <v>1</v>
      </c>
      <c r="G76" s="17"/>
      <c r="H76" s="17"/>
    </row>
    <row r="77" spans="1:8" ht="29.25">
      <c r="A77" s="74" t="s">
        <v>197</v>
      </c>
      <c r="B77" s="7" t="s">
        <v>239</v>
      </c>
      <c r="C77" s="7" t="s">
        <v>231</v>
      </c>
      <c r="D77" s="27" t="s">
        <v>232</v>
      </c>
      <c r="E77" s="7" t="s">
        <v>70</v>
      </c>
      <c r="F77" s="20">
        <v>7</v>
      </c>
      <c r="G77" s="17"/>
      <c r="H77" s="17"/>
    </row>
    <row r="78" spans="1:8">
      <c r="A78" s="74"/>
      <c r="B78" s="7"/>
      <c r="C78" s="7"/>
      <c r="D78" s="30" t="s">
        <v>43</v>
      </c>
      <c r="E78" s="7"/>
      <c r="F78" s="20"/>
      <c r="G78" s="17"/>
      <c r="H78" s="22"/>
    </row>
    <row r="79" spans="1:8">
      <c r="A79" s="72">
        <v>10</v>
      </c>
      <c r="B79" s="14"/>
      <c r="C79" s="14"/>
      <c r="D79" s="8" t="s">
        <v>110</v>
      </c>
      <c r="E79" s="14"/>
      <c r="F79" s="14"/>
      <c r="G79" s="19"/>
      <c r="H79" s="18"/>
    </row>
    <row r="80" spans="1:8" ht="29.25">
      <c r="A80" s="74" t="s">
        <v>21</v>
      </c>
      <c r="B80" s="7" t="s">
        <v>239</v>
      </c>
      <c r="C80" s="7" t="s">
        <v>112</v>
      </c>
      <c r="D80" s="34" t="s">
        <v>113</v>
      </c>
      <c r="E80" s="7" t="s">
        <v>32</v>
      </c>
      <c r="F80" s="20">
        <f>0.9*2</f>
        <v>1.8</v>
      </c>
      <c r="G80" s="17"/>
      <c r="H80" s="17"/>
    </row>
    <row r="81" spans="1:8" ht="29.25">
      <c r="A81" s="74" t="s">
        <v>22</v>
      </c>
      <c r="B81" s="7" t="s">
        <v>239</v>
      </c>
      <c r="C81" s="7" t="s">
        <v>114</v>
      </c>
      <c r="D81" s="34" t="s">
        <v>115</v>
      </c>
      <c r="E81" s="7" t="s">
        <v>70</v>
      </c>
      <c r="F81" s="20">
        <v>3</v>
      </c>
      <c r="G81" s="17"/>
      <c r="H81" s="17"/>
    </row>
    <row r="82" spans="1:8" ht="44.25" customHeight="1">
      <c r="A82" s="74" t="s">
        <v>291</v>
      </c>
      <c r="B82" s="74" t="s">
        <v>239</v>
      </c>
      <c r="C82" s="110" t="s">
        <v>331</v>
      </c>
      <c r="D82" s="34" t="s">
        <v>373</v>
      </c>
      <c r="E82" s="7" t="s">
        <v>70</v>
      </c>
      <c r="F82" s="20">
        <v>3</v>
      </c>
      <c r="G82" s="17"/>
      <c r="H82" s="17"/>
    </row>
    <row r="83" spans="1:8" ht="29.25">
      <c r="A83" s="74" t="s">
        <v>292</v>
      </c>
      <c r="B83" s="7" t="s">
        <v>239</v>
      </c>
      <c r="C83" s="7" t="s">
        <v>209</v>
      </c>
      <c r="D83" s="34" t="s">
        <v>210</v>
      </c>
      <c r="E83" s="7" t="s">
        <v>70</v>
      </c>
      <c r="F83" s="20">
        <v>1</v>
      </c>
      <c r="G83" s="17"/>
      <c r="H83" s="17"/>
    </row>
    <row r="84" spans="1:8">
      <c r="A84" s="74" t="s">
        <v>293</v>
      </c>
      <c r="B84" s="7" t="s">
        <v>239</v>
      </c>
      <c r="C84" s="7" t="s">
        <v>118</v>
      </c>
      <c r="D84" s="34" t="s">
        <v>119</v>
      </c>
      <c r="E84" s="7" t="s">
        <v>70</v>
      </c>
      <c r="F84" s="20">
        <v>2</v>
      </c>
      <c r="G84" s="17"/>
      <c r="H84" s="17"/>
    </row>
    <row r="85" spans="1:8">
      <c r="A85" s="74" t="s">
        <v>294</v>
      </c>
      <c r="B85" s="7" t="s">
        <v>239</v>
      </c>
      <c r="C85" s="7" t="s">
        <v>120</v>
      </c>
      <c r="D85" s="34" t="s">
        <v>121</v>
      </c>
      <c r="E85" s="7" t="s">
        <v>70</v>
      </c>
      <c r="F85" s="20">
        <v>2</v>
      </c>
      <c r="G85" s="17"/>
      <c r="H85" s="17"/>
    </row>
    <row r="86" spans="1:8">
      <c r="A86" s="74" t="s">
        <v>295</v>
      </c>
      <c r="B86" s="7" t="s">
        <v>239</v>
      </c>
      <c r="C86" s="7" t="s">
        <v>122</v>
      </c>
      <c r="D86" s="34" t="s">
        <v>123</v>
      </c>
      <c r="E86" s="7" t="s">
        <v>70</v>
      </c>
      <c r="F86" s="20">
        <v>2</v>
      </c>
      <c r="G86" s="17"/>
      <c r="H86" s="17"/>
    </row>
    <row r="87" spans="1:8">
      <c r="A87" s="74" t="s">
        <v>296</v>
      </c>
      <c r="B87" s="7" t="s">
        <v>239</v>
      </c>
      <c r="C87" s="7" t="s">
        <v>124</v>
      </c>
      <c r="D87" s="34" t="s">
        <v>125</v>
      </c>
      <c r="E87" s="7" t="s">
        <v>70</v>
      </c>
      <c r="F87" s="20">
        <v>2</v>
      </c>
      <c r="G87" s="17"/>
      <c r="H87" s="17"/>
    </row>
    <row r="88" spans="1:8">
      <c r="A88" s="74"/>
      <c r="B88" s="7"/>
      <c r="C88" s="7"/>
      <c r="D88" s="30" t="s">
        <v>305</v>
      </c>
      <c r="E88" s="7"/>
      <c r="F88" s="20"/>
      <c r="G88" s="17"/>
      <c r="H88" s="22"/>
    </row>
    <row r="89" spans="1:8">
      <c r="A89" s="72">
        <v>11</v>
      </c>
      <c r="B89" s="14"/>
      <c r="C89" s="14"/>
      <c r="D89" s="8" t="s">
        <v>165</v>
      </c>
      <c r="E89" s="14"/>
      <c r="F89" s="14"/>
      <c r="G89" s="19"/>
      <c r="H89" s="18"/>
    </row>
    <row r="90" spans="1:8">
      <c r="A90" s="74" t="s">
        <v>23</v>
      </c>
      <c r="B90" s="7" t="s">
        <v>239</v>
      </c>
      <c r="C90" s="7" t="s">
        <v>166</v>
      </c>
      <c r="D90" s="34" t="s">
        <v>167</v>
      </c>
      <c r="E90" s="7" t="s">
        <v>30</v>
      </c>
      <c r="F90" s="20">
        <v>97.13</v>
      </c>
      <c r="G90" s="17"/>
      <c r="H90" s="17"/>
    </row>
    <row r="91" spans="1:8">
      <c r="A91" s="74" t="s">
        <v>128</v>
      </c>
      <c r="B91" s="7" t="s">
        <v>239</v>
      </c>
      <c r="C91" s="7" t="s">
        <v>168</v>
      </c>
      <c r="D91" s="34" t="s">
        <v>169</v>
      </c>
      <c r="E91" s="7" t="s">
        <v>30</v>
      </c>
      <c r="F91" s="20">
        <v>91.73</v>
      </c>
      <c r="G91" s="17"/>
      <c r="H91" s="17"/>
    </row>
    <row r="92" spans="1:8">
      <c r="A92" s="74" t="s">
        <v>198</v>
      </c>
      <c r="B92" s="7" t="s">
        <v>239</v>
      </c>
      <c r="C92" s="7" t="s">
        <v>174</v>
      </c>
      <c r="D92" s="34" t="s">
        <v>175</v>
      </c>
      <c r="E92" s="7" t="s">
        <v>70</v>
      </c>
      <c r="F92" s="20">
        <v>65</v>
      </c>
      <c r="G92" s="17"/>
      <c r="H92" s="17"/>
    </row>
    <row r="93" spans="1:8">
      <c r="A93" s="74" t="s">
        <v>199</v>
      </c>
      <c r="B93" s="7" t="s">
        <v>239</v>
      </c>
      <c r="C93" s="7" t="s">
        <v>170</v>
      </c>
      <c r="D93" s="34" t="s">
        <v>171</v>
      </c>
      <c r="E93" s="7" t="s">
        <v>70</v>
      </c>
      <c r="F93" s="20">
        <v>8</v>
      </c>
      <c r="G93" s="17"/>
      <c r="H93" s="17"/>
    </row>
    <row r="94" spans="1:8">
      <c r="A94" s="74" t="s">
        <v>200</v>
      </c>
      <c r="B94" s="7" t="s">
        <v>239</v>
      </c>
      <c r="C94" s="7" t="s">
        <v>172</v>
      </c>
      <c r="D94" s="34" t="s">
        <v>173</v>
      </c>
      <c r="E94" s="7" t="s">
        <v>30</v>
      </c>
      <c r="F94" s="20">
        <f>106.6+11.65</f>
        <v>118.25</v>
      </c>
      <c r="G94" s="17"/>
      <c r="H94" s="17"/>
    </row>
    <row r="95" spans="1:8">
      <c r="A95" s="74" t="s">
        <v>201</v>
      </c>
      <c r="B95" s="7" t="s">
        <v>239</v>
      </c>
      <c r="C95" s="7" t="s">
        <v>234</v>
      </c>
      <c r="D95" s="34" t="s">
        <v>235</v>
      </c>
      <c r="E95" s="7" t="s">
        <v>30</v>
      </c>
      <c r="F95" s="20">
        <v>15.5</v>
      </c>
      <c r="G95" s="17"/>
      <c r="H95" s="17"/>
    </row>
    <row r="96" spans="1:8">
      <c r="A96" s="74" t="s">
        <v>202</v>
      </c>
      <c r="B96" s="7" t="s">
        <v>239</v>
      </c>
      <c r="C96" s="7" t="s">
        <v>214</v>
      </c>
      <c r="D96" s="34" t="s">
        <v>215</v>
      </c>
      <c r="E96" s="7" t="s">
        <v>30</v>
      </c>
      <c r="F96" s="20">
        <f>97.13+91.73</f>
        <v>188.86</v>
      </c>
      <c r="G96" s="17"/>
      <c r="H96" s="17"/>
    </row>
    <row r="97" spans="1:8">
      <c r="A97" s="74" t="s">
        <v>203</v>
      </c>
      <c r="B97" s="7" t="s">
        <v>239</v>
      </c>
      <c r="C97" s="7" t="s">
        <v>236</v>
      </c>
      <c r="D97" s="34" t="s">
        <v>313</v>
      </c>
      <c r="E97" s="7" t="s">
        <v>31</v>
      </c>
      <c r="F97" s="20">
        <v>1283.5440000000001</v>
      </c>
      <c r="G97" s="17"/>
      <c r="H97" s="17"/>
    </row>
    <row r="98" spans="1:8">
      <c r="A98" s="74"/>
      <c r="B98" s="7"/>
      <c r="C98" s="7"/>
      <c r="D98" s="30" t="s">
        <v>44</v>
      </c>
      <c r="E98" s="7"/>
      <c r="F98" s="20"/>
      <c r="G98" s="17"/>
      <c r="H98" s="22"/>
    </row>
    <row r="99" spans="1:8">
      <c r="A99" s="72">
        <v>12</v>
      </c>
      <c r="B99" s="14"/>
      <c r="C99" s="14"/>
      <c r="D99" s="8" t="s">
        <v>53</v>
      </c>
      <c r="E99" s="14"/>
      <c r="F99" s="14"/>
      <c r="G99" s="19"/>
      <c r="H99" s="18"/>
    </row>
    <row r="100" spans="1:8" ht="29.25">
      <c r="A100" s="74" t="s">
        <v>24</v>
      </c>
      <c r="B100" s="7" t="s">
        <v>239</v>
      </c>
      <c r="C100" s="7" t="s">
        <v>57</v>
      </c>
      <c r="D100" s="34" t="s">
        <v>58</v>
      </c>
      <c r="E100" s="7" t="s">
        <v>31</v>
      </c>
      <c r="F100" s="54">
        <f>((49.48*0.03)+(23.04*0.05*0.15)+(106.6*0.035)+0.18)*1.3</f>
        <v>7.2386600000000003</v>
      </c>
      <c r="G100" s="17"/>
      <c r="H100" s="17"/>
    </row>
    <row r="101" spans="1:8">
      <c r="A101" s="74"/>
      <c r="B101" s="7"/>
      <c r="C101" s="7"/>
      <c r="D101" s="30" t="s">
        <v>45</v>
      </c>
      <c r="E101" s="7"/>
      <c r="F101" s="20"/>
      <c r="G101" s="17"/>
      <c r="H101" s="22"/>
    </row>
    <row r="102" spans="1:8">
      <c r="A102" s="72">
        <v>13</v>
      </c>
      <c r="B102" s="14"/>
      <c r="C102" s="14"/>
      <c r="D102" s="8" t="s">
        <v>28</v>
      </c>
      <c r="E102" s="14"/>
      <c r="F102" s="14"/>
      <c r="G102" s="19"/>
      <c r="H102" s="19"/>
    </row>
    <row r="103" spans="1:8">
      <c r="A103" s="74" t="s">
        <v>109</v>
      </c>
      <c r="B103" s="7" t="s">
        <v>239</v>
      </c>
      <c r="C103" s="7" t="s">
        <v>81</v>
      </c>
      <c r="D103" s="2" t="s">
        <v>82</v>
      </c>
      <c r="E103" s="7" t="s">
        <v>30</v>
      </c>
      <c r="F103" s="20">
        <f>74.14+11.5</f>
        <v>85.64</v>
      </c>
      <c r="G103" s="17"/>
      <c r="H103" s="17"/>
    </row>
    <row r="104" spans="1:8">
      <c r="A104" s="74"/>
      <c r="B104" s="7"/>
      <c r="C104" s="7"/>
      <c r="D104" s="29" t="s">
        <v>111</v>
      </c>
      <c r="E104" s="7"/>
      <c r="F104" s="20"/>
      <c r="G104" s="17"/>
      <c r="H104" s="22"/>
    </row>
    <row r="105" spans="1:8">
      <c r="A105" s="77"/>
      <c r="B105" s="16"/>
      <c r="C105" s="16"/>
      <c r="D105" s="3"/>
      <c r="E105" s="16"/>
      <c r="F105" s="16"/>
      <c r="G105" s="3"/>
      <c r="H105" s="3"/>
    </row>
    <row r="106" spans="1:8">
      <c r="A106" s="74"/>
      <c r="B106" s="7"/>
      <c r="C106" s="7"/>
      <c r="D106" s="15" t="s">
        <v>25</v>
      </c>
      <c r="E106" s="7"/>
      <c r="F106" s="7"/>
      <c r="G106" s="2"/>
      <c r="H106" s="22"/>
    </row>
    <row r="107" spans="1:8">
      <c r="A107" s="74"/>
      <c r="B107" s="7"/>
      <c r="C107" s="7"/>
      <c r="D107" s="15" t="s">
        <v>374</v>
      </c>
      <c r="E107" s="7"/>
      <c r="F107" s="7"/>
      <c r="G107" s="32"/>
      <c r="H107" s="23"/>
    </row>
    <row r="108" spans="1:8">
      <c r="A108" s="77"/>
      <c r="B108" s="16"/>
      <c r="C108" s="16"/>
      <c r="D108" s="8" t="s">
        <v>26</v>
      </c>
      <c r="E108" s="3"/>
      <c r="F108" s="3"/>
      <c r="G108" s="3"/>
      <c r="H108" s="19"/>
    </row>
    <row r="109" spans="1:8">
      <c r="A109" s="77"/>
      <c r="B109" s="16"/>
      <c r="C109" s="16"/>
      <c r="D109" s="8"/>
      <c r="E109" s="3"/>
      <c r="F109" s="3"/>
      <c r="G109" s="3"/>
      <c r="H109" s="19"/>
    </row>
    <row r="110" spans="1:8">
      <c r="A110" s="78"/>
      <c r="B110" s="79"/>
      <c r="C110" s="79"/>
      <c r="D110" s="65"/>
      <c r="E110" s="65"/>
      <c r="F110" s="65"/>
      <c r="G110" s="65"/>
      <c r="H110" s="88"/>
    </row>
    <row r="111" spans="1:8">
      <c r="A111" s="78"/>
      <c r="B111" s="79"/>
      <c r="C111" s="79"/>
      <c r="D111" s="65"/>
      <c r="E111" s="65"/>
      <c r="F111" s="65"/>
      <c r="G111" s="65"/>
      <c r="H111" s="88"/>
    </row>
    <row r="112" spans="1:8">
      <c r="A112" s="80"/>
      <c r="B112" s="81"/>
      <c r="C112" s="81"/>
      <c r="D112" s="81"/>
      <c r="E112" s="81"/>
      <c r="F112" s="81"/>
      <c r="G112" s="81"/>
      <c r="H112" s="82"/>
    </row>
    <row r="113" spans="1:8">
      <c r="A113" s="83"/>
      <c r="B113" s="84"/>
      <c r="C113" s="84"/>
      <c r="D113" s="84"/>
      <c r="E113" s="184"/>
      <c r="F113" s="184"/>
      <c r="G113" s="184"/>
      <c r="H113" s="185"/>
    </row>
    <row r="114" spans="1:8">
      <c r="A114" s="83"/>
      <c r="B114" s="84"/>
      <c r="C114" s="84"/>
      <c r="D114" s="85"/>
      <c r="E114" s="186" t="s">
        <v>33</v>
      </c>
      <c r="F114" s="186"/>
      <c r="G114" s="186"/>
      <c r="H114" s="187"/>
    </row>
    <row r="115" spans="1:8">
      <c r="A115" s="83"/>
      <c r="B115" s="84"/>
      <c r="C115" s="84"/>
      <c r="D115" s="84"/>
      <c r="E115" s="188" t="s">
        <v>328</v>
      </c>
      <c r="F115" s="188"/>
      <c r="G115" s="188"/>
      <c r="H115" s="189"/>
    </row>
    <row r="116" spans="1:8">
      <c r="A116" s="86"/>
      <c r="B116" s="87"/>
      <c r="C116" s="87"/>
      <c r="D116" s="87"/>
      <c r="E116" s="169"/>
      <c r="F116" s="169"/>
      <c r="G116" s="169"/>
      <c r="H116" s="170"/>
    </row>
    <row r="207" spans="1:8">
      <c r="A207" s="1"/>
      <c r="B207" s="1"/>
      <c r="C207" s="1"/>
      <c r="D207" s="1"/>
      <c r="E207" s="1"/>
      <c r="F207" s="1"/>
      <c r="G207" s="1"/>
      <c r="H207" s="1"/>
    </row>
    <row r="208" spans="1:8">
      <c r="A208" s="1"/>
      <c r="B208" s="1"/>
      <c r="C208" s="1"/>
      <c r="D208" s="1"/>
      <c r="E208" s="1"/>
      <c r="F208" s="1"/>
      <c r="G208" s="1"/>
      <c r="H208" s="1"/>
    </row>
    <row r="209" spans="1:8">
      <c r="A209" s="1"/>
      <c r="B209" s="1"/>
      <c r="C209" s="1"/>
      <c r="D209" s="1"/>
      <c r="E209" s="1"/>
      <c r="F209" s="1"/>
      <c r="G209" s="1"/>
      <c r="H209" s="1"/>
    </row>
    <row r="210" spans="1:8">
      <c r="A210" s="1"/>
      <c r="B210" s="1"/>
      <c r="C210" s="1"/>
      <c r="D210" s="1"/>
      <c r="E210" s="1"/>
      <c r="F210" s="1"/>
      <c r="G210" s="1"/>
      <c r="H210" s="1"/>
    </row>
    <row r="211" spans="1:8">
      <c r="A211" s="1"/>
      <c r="B211" s="1"/>
      <c r="C211" s="1"/>
      <c r="D211" s="1"/>
      <c r="E211" s="1"/>
      <c r="F211" s="1"/>
      <c r="G211" s="1"/>
      <c r="H211" s="1"/>
    </row>
    <row r="212" spans="1:8">
      <c r="A212" s="1"/>
      <c r="B212" s="1"/>
      <c r="C212" s="1"/>
      <c r="D212" s="1"/>
      <c r="E212" s="1"/>
      <c r="F212" s="1"/>
      <c r="G212" s="1"/>
      <c r="H212" s="1"/>
    </row>
    <row r="213" spans="1:8">
      <c r="A213" s="1"/>
      <c r="B213" s="1"/>
      <c r="C213" s="1"/>
      <c r="D213" s="1"/>
      <c r="E213" s="1"/>
      <c r="F213" s="1"/>
      <c r="G213" s="1"/>
      <c r="H213" s="1"/>
    </row>
    <row r="214" spans="1:8">
      <c r="A214" s="1"/>
      <c r="B214" s="1"/>
      <c r="C214" s="1"/>
      <c r="D214" s="1"/>
      <c r="E214" s="1"/>
      <c r="F214" s="1"/>
      <c r="G214" s="1"/>
      <c r="H214" s="1"/>
    </row>
    <row r="215" spans="1:8">
      <c r="A215" s="1"/>
      <c r="B215" s="1"/>
      <c r="C215" s="1"/>
      <c r="D215" s="1"/>
      <c r="E215" s="1"/>
      <c r="F215" s="1"/>
      <c r="G215" s="1"/>
      <c r="H215" s="1"/>
    </row>
    <row r="216" spans="1:8">
      <c r="A216" s="1"/>
      <c r="B216" s="1"/>
      <c r="C216" s="1"/>
      <c r="D216" s="1"/>
      <c r="E216" s="1"/>
      <c r="F216" s="1"/>
      <c r="G216" s="1"/>
      <c r="H216" s="1"/>
    </row>
    <row r="217" spans="1:8">
      <c r="A217" s="1"/>
      <c r="B217" s="1"/>
      <c r="C217" s="1"/>
      <c r="D217" s="1"/>
      <c r="E217" s="1"/>
      <c r="F217" s="1"/>
      <c r="G217" s="1"/>
      <c r="H217" s="1"/>
    </row>
    <row r="218" spans="1:8">
      <c r="A218" s="1"/>
      <c r="B218" s="1"/>
      <c r="C218" s="1"/>
      <c r="D218" s="1"/>
      <c r="E218" s="1"/>
      <c r="F218" s="1"/>
      <c r="G218" s="1"/>
      <c r="H218" s="1"/>
    </row>
    <row r="219" spans="1:8">
      <c r="A219" s="1"/>
      <c r="B219" s="1"/>
      <c r="C219" s="1"/>
      <c r="D219" s="1"/>
      <c r="E219" s="1"/>
      <c r="F219" s="1"/>
      <c r="G219" s="1"/>
      <c r="H219" s="1"/>
    </row>
    <row r="220" spans="1:8">
      <c r="A220" s="1"/>
      <c r="B220" s="1"/>
      <c r="C220" s="1"/>
      <c r="D220" s="1"/>
      <c r="E220" s="1"/>
      <c r="F220" s="1"/>
      <c r="G220" s="1"/>
      <c r="H220" s="1"/>
    </row>
    <row r="221" spans="1:8">
      <c r="A221" s="1"/>
      <c r="B221" s="1"/>
      <c r="C221" s="1"/>
      <c r="D221" s="1"/>
      <c r="E221" s="1"/>
      <c r="F221" s="1"/>
      <c r="G221" s="1"/>
      <c r="H221" s="1"/>
    </row>
    <row r="222" spans="1:8">
      <c r="A222" s="1"/>
      <c r="B222" s="1"/>
      <c r="C222" s="1"/>
      <c r="D222" s="1"/>
      <c r="E222" s="1"/>
      <c r="F222" s="1"/>
      <c r="G222" s="1"/>
      <c r="H222" s="1"/>
    </row>
    <row r="223" spans="1:8">
      <c r="A223" s="1"/>
      <c r="B223" s="1"/>
      <c r="C223" s="1"/>
      <c r="D223" s="1"/>
      <c r="E223" s="1"/>
      <c r="F223" s="1"/>
      <c r="G223" s="1"/>
      <c r="H223" s="1"/>
    </row>
    <row r="224" spans="1:8">
      <c r="A224" s="1"/>
      <c r="B224" s="1"/>
      <c r="C224" s="1"/>
      <c r="D224" s="1"/>
      <c r="E224" s="1"/>
      <c r="F224" s="1"/>
      <c r="G224" s="1"/>
      <c r="H224" s="1"/>
    </row>
    <row r="225" spans="1:8">
      <c r="A225" s="1"/>
      <c r="B225" s="1"/>
      <c r="C225" s="1"/>
      <c r="D225" s="1"/>
      <c r="E225" s="1"/>
      <c r="F225" s="1"/>
      <c r="G225" s="1"/>
      <c r="H225" s="1"/>
    </row>
    <row r="226" spans="1:8">
      <c r="A226" s="1"/>
      <c r="B226" s="1"/>
      <c r="C226" s="1"/>
      <c r="D226" s="1"/>
      <c r="E226" s="1"/>
      <c r="F226" s="1"/>
      <c r="G226" s="1"/>
      <c r="H226" s="1"/>
    </row>
    <row r="227" spans="1:8">
      <c r="A227" s="1"/>
      <c r="B227" s="1"/>
      <c r="C227" s="1"/>
      <c r="D227" s="1"/>
      <c r="E227" s="1"/>
      <c r="F227" s="1"/>
      <c r="G227" s="1"/>
      <c r="H227" s="1"/>
    </row>
    <row r="228" spans="1:8">
      <c r="A228" s="1"/>
      <c r="B228" s="1"/>
      <c r="C228" s="1"/>
      <c r="D228" s="1"/>
      <c r="E228" s="1"/>
      <c r="F228" s="1"/>
      <c r="G228" s="1"/>
      <c r="H228" s="1"/>
    </row>
    <row r="229" spans="1:8">
      <c r="A229" s="1"/>
      <c r="B229" s="1"/>
      <c r="C229" s="1"/>
      <c r="D229" s="1"/>
      <c r="E229" s="1"/>
      <c r="F229" s="1"/>
      <c r="G229" s="1"/>
      <c r="H229" s="1"/>
    </row>
    <row r="230" spans="1:8">
      <c r="A230" s="1"/>
      <c r="B230" s="1"/>
      <c r="C230" s="1"/>
      <c r="D230" s="1"/>
      <c r="E230" s="1"/>
      <c r="F230" s="1"/>
      <c r="G230" s="1"/>
      <c r="H230" s="1"/>
    </row>
    <row r="231" spans="1:8">
      <c r="A231" s="1"/>
      <c r="B231" s="1"/>
      <c r="C231" s="1"/>
      <c r="D231" s="1"/>
      <c r="E231" s="1"/>
      <c r="F231" s="1"/>
      <c r="G231" s="1"/>
      <c r="H231" s="1"/>
    </row>
    <row r="232" spans="1:8">
      <c r="A232" s="1"/>
      <c r="B232" s="1"/>
      <c r="C232" s="1"/>
      <c r="D232" s="1"/>
      <c r="E232" s="1"/>
      <c r="F232" s="1"/>
      <c r="G232" s="1"/>
      <c r="H232" s="1"/>
    </row>
    <row r="233" spans="1:8">
      <c r="A233" s="1"/>
      <c r="B233" s="1"/>
      <c r="C233" s="1"/>
      <c r="D233" s="1"/>
      <c r="E233" s="1"/>
      <c r="F233" s="1"/>
      <c r="G233" s="1"/>
      <c r="H233" s="1"/>
    </row>
    <row r="234" spans="1:8">
      <c r="A234" s="1"/>
      <c r="B234" s="1"/>
      <c r="C234" s="1"/>
      <c r="D234" s="1"/>
      <c r="E234" s="1"/>
      <c r="F234" s="1"/>
      <c r="G234" s="1"/>
      <c r="H234" s="1"/>
    </row>
    <row r="235" spans="1:8">
      <c r="A235" s="1"/>
      <c r="B235" s="1"/>
      <c r="C235" s="1"/>
      <c r="D235" s="1"/>
      <c r="E235" s="1"/>
      <c r="F235" s="1"/>
      <c r="G235" s="1"/>
      <c r="H235" s="1"/>
    </row>
    <row r="236" spans="1:8">
      <c r="A236" s="1"/>
      <c r="B236" s="1"/>
      <c r="C236" s="1"/>
      <c r="D236" s="1"/>
      <c r="E236" s="1"/>
      <c r="F236" s="1"/>
      <c r="G236" s="1"/>
      <c r="H236" s="1"/>
    </row>
    <row r="237" spans="1:8">
      <c r="A237" s="1"/>
      <c r="B237" s="1"/>
      <c r="C237" s="1"/>
      <c r="D237" s="1"/>
      <c r="E237" s="1"/>
      <c r="F237" s="1"/>
      <c r="G237" s="1"/>
      <c r="H237" s="1"/>
    </row>
    <row r="238" spans="1:8">
      <c r="A238" s="1"/>
      <c r="B238" s="1"/>
      <c r="C238" s="1"/>
      <c r="D238" s="1"/>
      <c r="E238" s="1"/>
      <c r="F238" s="1"/>
      <c r="G238" s="1"/>
      <c r="H238" s="1"/>
    </row>
    <row r="239" spans="1:8">
      <c r="A239" s="1"/>
      <c r="B239" s="1"/>
      <c r="C239" s="1"/>
      <c r="D239" s="1"/>
      <c r="E239" s="1"/>
      <c r="F239" s="1"/>
      <c r="G239" s="1"/>
      <c r="H239" s="1"/>
    </row>
    <row r="240" spans="1:8">
      <c r="A240" s="1"/>
      <c r="B240" s="1"/>
      <c r="C240" s="1"/>
      <c r="D240" s="1"/>
      <c r="E240" s="1"/>
      <c r="F240" s="1"/>
      <c r="G240" s="1"/>
      <c r="H240" s="1"/>
    </row>
    <row r="241" spans="1:8">
      <c r="A241" s="1"/>
      <c r="B241" s="1"/>
      <c r="C241" s="1"/>
      <c r="D241" s="1"/>
      <c r="E241" s="1"/>
      <c r="F241" s="1"/>
      <c r="G241" s="1"/>
      <c r="H241" s="1"/>
    </row>
    <row r="242" spans="1:8">
      <c r="A242" s="1"/>
      <c r="B242" s="1"/>
      <c r="C242" s="1"/>
      <c r="D242" s="1"/>
      <c r="E242" s="1"/>
      <c r="F242" s="1"/>
      <c r="G242" s="1"/>
      <c r="H242" s="1"/>
    </row>
    <row r="243" spans="1:8">
      <c r="A243" s="1"/>
      <c r="B243" s="1"/>
      <c r="C243" s="1"/>
      <c r="D243" s="1"/>
      <c r="E243" s="1"/>
      <c r="F243" s="1"/>
      <c r="G243" s="1"/>
      <c r="H243" s="1"/>
    </row>
    <row r="244" spans="1:8">
      <c r="A244" s="1"/>
      <c r="B244" s="1"/>
      <c r="C244" s="1"/>
      <c r="D244" s="1"/>
      <c r="E244" s="1"/>
      <c r="F244" s="1"/>
      <c r="G244" s="1"/>
      <c r="H244" s="1"/>
    </row>
    <row r="245" spans="1:8">
      <c r="A245" s="1"/>
      <c r="B245" s="1"/>
      <c r="C245" s="1"/>
      <c r="D245" s="1"/>
      <c r="E245" s="1"/>
      <c r="F245" s="1"/>
      <c r="G245" s="1"/>
      <c r="H245" s="1"/>
    </row>
    <row r="246" spans="1:8">
      <c r="A246" s="1"/>
      <c r="B246" s="1"/>
      <c r="C246" s="1"/>
      <c r="D246" s="1"/>
      <c r="E246" s="1"/>
      <c r="F246" s="1"/>
      <c r="G246" s="1"/>
      <c r="H246" s="1"/>
    </row>
    <row r="247" spans="1:8">
      <c r="A247" s="1"/>
      <c r="B247" s="1"/>
      <c r="C247" s="1"/>
      <c r="D247" s="1"/>
      <c r="E247" s="1"/>
      <c r="F247" s="1"/>
      <c r="G247" s="1"/>
      <c r="H247" s="1"/>
    </row>
    <row r="248" spans="1:8">
      <c r="A248" s="1"/>
      <c r="B248" s="1"/>
      <c r="C248" s="1"/>
      <c r="D248" s="1"/>
      <c r="E248" s="1"/>
      <c r="F248" s="1"/>
      <c r="G248" s="1"/>
      <c r="H248" s="1"/>
    </row>
    <row r="249" spans="1:8">
      <c r="A249" s="1"/>
      <c r="B249" s="1"/>
      <c r="C249" s="1"/>
      <c r="D249" s="1"/>
      <c r="E249" s="1"/>
      <c r="F249" s="1"/>
      <c r="G249" s="1"/>
      <c r="H249" s="1"/>
    </row>
    <row r="250" spans="1:8">
      <c r="A250" s="1"/>
      <c r="B250" s="1"/>
      <c r="C250" s="1"/>
      <c r="D250" s="1"/>
      <c r="E250" s="1"/>
      <c r="F250" s="1"/>
      <c r="G250" s="1"/>
      <c r="H250" s="1"/>
    </row>
    <row r="251" spans="1:8">
      <c r="A251" s="1"/>
      <c r="B251" s="1"/>
      <c r="C251" s="1"/>
      <c r="D251" s="1"/>
      <c r="E251" s="1"/>
      <c r="F251" s="1"/>
      <c r="G251" s="1"/>
      <c r="H251" s="1"/>
    </row>
    <row r="252" spans="1:8">
      <c r="A252" s="1"/>
      <c r="B252" s="1"/>
      <c r="C252" s="1"/>
      <c r="D252" s="1"/>
      <c r="E252" s="1"/>
      <c r="F252" s="1"/>
      <c r="G252" s="1"/>
      <c r="H252" s="1"/>
    </row>
    <row r="253" spans="1:8">
      <c r="A253" s="1"/>
      <c r="B253" s="1"/>
      <c r="C253" s="1"/>
      <c r="D253" s="1"/>
      <c r="E253" s="1"/>
      <c r="F253" s="1"/>
      <c r="G253" s="1"/>
      <c r="H253" s="1"/>
    </row>
    <row r="254" spans="1:8">
      <c r="A254" s="1"/>
      <c r="B254" s="1"/>
      <c r="C254" s="1"/>
      <c r="D254" s="1"/>
      <c r="E254" s="1"/>
      <c r="F254" s="1"/>
      <c r="G254" s="1"/>
      <c r="H254" s="1"/>
    </row>
    <row r="255" spans="1:8">
      <c r="A255" s="1"/>
      <c r="B255" s="1"/>
      <c r="C255" s="1"/>
      <c r="D255" s="1"/>
      <c r="E255" s="1"/>
      <c r="F255" s="1"/>
      <c r="G255" s="1"/>
      <c r="H255" s="1"/>
    </row>
    <row r="256" spans="1:8">
      <c r="A256" s="1"/>
      <c r="B256" s="1"/>
      <c r="C256" s="1"/>
      <c r="D256" s="1"/>
      <c r="E256" s="1"/>
      <c r="F256" s="1"/>
      <c r="G256" s="1"/>
      <c r="H256" s="1"/>
    </row>
    <row r="257" spans="1:8">
      <c r="A257" s="1"/>
      <c r="B257" s="1"/>
      <c r="C257" s="1"/>
      <c r="D257" s="1"/>
      <c r="E257" s="1"/>
      <c r="F257" s="1"/>
      <c r="G257" s="1"/>
      <c r="H257" s="1"/>
    </row>
    <row r="258" spans="1:8">
      <c r="A258" s="1"/>
      <c r="B258" s="1"/>
      <c r="C258" s="1"/>
      <c r="D258" s="1"/>
      <c r="E258" s="1"/>
      <c r="F258" s="1"/>
      <c r="G258" s="1"/>
      <c r="H258" s="1"/>
    </row>
    <row r="259" spans="1:8">
      <c r="A259" s="1"/>
      <c r="B259" s="1"/>
      <c r="C259" s="1"/>
      <c r="D259" s="1"/>
      <c r="E259" s="1"/>
      <c r="F259" s="1"/>
      <c r="G259" s="1"/>
      <c r="H259" s="1"/>
    </row>
    <row r="260" spans="1:8">
      <c r="A260" s="1"/>
      <c r="B260" s="1"/>
      <c r="C260" s="1"/>
      <c r="D260" s="1"/>
      <c r="E260" s="1"/>
      <c r="F260" s="1"/>
      <c r="G260" s="1"/>
      <c r="H260" s="1"/>
    </row>
    <row r="261" spans="1:8">
      <c r="A261" s="1"/>
      <c r="B261" s="1"/>
      <c r="C261" s="1"/>
      <c r="D261" s="1"/>
      <c r="E261" s="1"/>
      <c r="F261" s="1"/>
      <c r="G261" s="1"/>
      <c r="H261" s="1"/>
    </row>
    <row r="262" spans="1:8">
      <c r="A262" s="1"/>
      <c r="B262" s="1"/>
      <c r="C262" s="1"/>
      <c r="D262" s="1"/>
      <c r="E262" s="1"/>
      <c r="F262" s="1"/>
      <c r="G262" s="1"/>
      <c r="H262" s="1"/>
    </row>
    <row r="263" spans="1:8">
      <c r="A263" s="1"/>
      <c r="B263" s="1"/>
      <c r="C263" s="1"/>
      <c r="D263" s="1"/>
      <c r="E263" s="1"/>
      <c r="F263" s="1"/>
      <c r="G263" s="1"/>
      <c r="H263" s="1"/>
    </row>
    <row r="264" spans="1:8">
      <c r="A264" s="1"/>
      <c r="B264" s="1"/>
      <c r="C264" s="1"/>
      <c r="D264" s="1"/>
      <c r="E264" s="1"/>
      <c r="F264" s="1"/>
      <c r="G264" s="1"/>
      <c r="H264" s="1"/>
    </row>
    <row r="265" spans="1:8">
      <c r="A265" s="1"/>
      <c r="B265" s="1"/>
      <c r="C265" s="1"/>
      <c r="D265" s="1"/>
      <c r="E265" s="1"/>
      <c r="F265" s="1"/>
      <c r="G265" s="1"/>
      <c r="H265" s="1"/>
    </row>
    <row r="266" spans="1:8">
      <c r="A266" s="1"/>
      <c r="B266" s="1"/>
      <c r="C266" s="1"/>
      <c r="D266" s="1"/>
      <c r="E266" s="1"/>
      <c r="F266" s="1"/>
      <c r="G266" s="1"/>
      <c r="H266" s="1"/>
    </row>
    <row r="267" spans="1:8">
      <c r="A267" s="1"/>
      <c r="B267" s="1"/>
      <c r="C267" s="1"/>
      <c r="D267" s="1"/>
      <c r="E267" s="1"/>
      <c r="F267" s="1"/>
      <c r="G267" s="1"/>
      <c r="H267" s="1"/>
    </row>
    <row r="268" spans="1:8">
      <c r="A268" s="1"/>
      <c r="B268" s="1"/>
      <c r="C268" s="1"/>
      <c r="D268" s="1"/>
      <c r="E268" s="1"/>
      <c r="F268" s="1"/>
      <c r="G268" s="1"/>
      <c r="H268" s="1"/>
    </row>
    <row r="269" spans="1:8">
      <c r="A269" s="1"/>
      <c r="B269" s="1"/>
      <c r="C269" s="1"/>
      <c r="D269" s="1"/>
      <c r="E269" s="1"/>
      <c r="F269" s="1"/>
      <c r="G269" s="1"/>
      <c r="H269" s="1"/>
    </row>
    <row r="270" spans="1:8">
      <c r="A270" s="1"/>
      <c r="B270" s="1"/>
      <c r="C270" s="1"/>
      <c r="D270" s="1"/>
      <c r="E270" s="1"/>
      <c r="F270" s="1"/>
      <c r="G270" s="1"/>
      <c r="H270" s="1"/>
    </row>
    <row r="271" spans="1:8">
      <c r="A271" s="1"/>
      <c r="B271" s="1"/>
      <c r="C271" s="1"/>
      <c r="D271" s="1"/>
      <c r="E271" s="1"/>
      <c r="F271" s="1"/>
      <c r="G271" s="1"/>
      <c r="H271" s="1"/>
    </row>
    <row r="272" spans="1:8">
      <c r="A272" s="1"/>
      <c r="B272" s="1"/>
      <c r="C272" s="1"/>
      <c r="D272" s="1"/>
      <c r="E272" s="1"/>
      <c r="F272" s="1"/>
      <c r="G272" s="1"/>
      <c r="H272" s="1"/>
    </row>
    <row r="273" spans="1:8">
      <c r="A273" s="1"/>
      <c r="B273" s="1"/>
      <c r="C273" s="1"/>
      <c r="D273" s="1"/>
      <c r="E273" s="1"/>
      <c r="F273" s="1"/>
      <c r="G273" s="1"/>
      <c r="H273" s="1"/>
    </row>
    <row r="274" spans="1:8">
      <c r="A274" s="1"/>
      <c r="B274" s="1"/>
      <c r="C274" s="1"/>
      <c r="D274" s="1"/>
      <c r="E274" s="1"/>
      <c r="F274" s="1"/>
      <c r="G274" s="1"/>
      <c r="H274" s="1"/>
    </row>
    <row r="275" spans="1:8">
      <c r="A275" s="1"/>
      <c r="B275" s="1"/>
      <c r="C275" s="1"/>
      <c r="D275" s="1"/>
      <c r="E275" s="1"/>
      <c r="F275" s="1"/>
      <c r="G275" s="1"/>
      <c r="H275" s="1"/>
    </row>
    <row r="276" spans="1:8">
      <c r="A276" s="1"/>
      <c r="B276" s="1"/>
      <c r="C276" s="1"/>
      <c r="D276" s="1"/>
      <c r="E276" s="1"/>
      <c r="F276" s="1"/>
      <c r="G276" s="1"/>
      <c r="H276" s="1"/>
    </row>
    <row r="277" spans="1:8">
      <c r="A277" s="1"/>
      <c r="B277" s="1"/>
      <c r="C277" s="1"/>
      <c r="D277" s="1"/>
      <c r="E277" s="1"/>
      <c r="F277" s="1"/>
      <c r="G277" s="1"/>
      <c r="H277" s="1"/>
    </row>
    <row r="278" spans="1:8">
      <c r="A278" s="1"/>
      <c r="B278" s="1"/>
      <c r="C278" s="1"/>
      <c r="D278" s="1"/>
      <c r="E278" s="1"/>
      <c r="F278" s="1"/>
      <c r="G278" s="1"/>
      <c r="H278" s="1"/>
    </row>
    <row r="279" spans="1:8">
      <c r="A279" s="1"/>
      <c r="B279" s="1"/>
      <c r="C279" s="1"/>
      <c r="D279" s="1"/>
      <c r="E279" s="1"/>
      <c r="F279" s="1"/>
      <c r="G279" s="1"/>
      <c r="H279" s="1"/>
    </row>
    <row r="280" spans="1:8">
      <c r="A280" s="1"/>
      <c r="B280" s="1"/>
      <c r="C280" s="1"/>
      <c r="D280" s="1"/>
      <c r="E280" s="1"/>
      <c r="F280" s="1"/>
      <c r="G280" s="1"/>
      <c r="H280" s="1"/>
    </row>
    <row r="281" spans="1:8">
      <c r="A281" s="1"/>
      <c r="B281" s="1"/>
      <c r="C281" s="1"/>
      <c r="D281" s="1"/>
      <c r="E281" s="1"/>
      <c r="F281" s="1"/>
      <c r="G281" s="1"/>
      <c r="H281" s="1"/>
    </row>
    <row r="282" spans="1:8">
      <c r="A282" s="1"/>
      <c r="B282" s="1"/>
      <c r="C282" s="1"/>
      <c r="D282" s="1"/>
      <c r="E282" s="1"/>
      <c r="F282" s="1"/>
      <c r="G282" s="1"/>
      <c r="H282" s="1"/>
    </row>
    <row r="283" spans="1:8">
      <c r="A283" s="1"/>
      <c r="B283" s="1"/>
      <c r="C283" s="1"/>
      <c r="D283" s="1"/>
      <c r="E283" s="1"/>
      <c r="F283" s="1"/>
      <c r="G283" s="1"/>
      <c r="H283" s="1"/>
    </row>
    <row r="284" spans="1:8">
      <c r="A284" s="1"/>
      <c r="B284" s="1"/>
      <c r="C284" s="1"/>
      <c r="D284" s="1"/>
      <c r="E284" s="1"/>
      <c r="F284" s="1"/>
      <c r="G284" s="1"/>
      <c r="H284" s="1"/>
    </row>
    <row r="285" spans="1:8">
      <c r="A285" s="1"/>
      <c r="B285" s="1"/>
      <c r="C285" s="1"/>
      <c r="D285" s="1"/>
      <c r="E285" s="1"/>
      <c r="F285" s="1"/>
      <c r="G285" s="1"/>
      <c r="H285" s="1"/>
    </row>
    <row r="286" spans="1:8">
      <c r="A286" s="1"/>
      <c r="B286" s="1"/>
      <c r="C286" s="1"/>
      <c r="D286" s="1"/>
      <c r="E286" s="1"/>
      <c r="F286" s="1"/>
      <c r="G286" s="1"/>
      <c r="H286" s="1"/>
    </row>
    <row r="287" spans="1:8">
      <c r="A287" s="1"/>
      <c r="B287" s="1"/>
      <c r="C287" s="1"/>
      <c r="D287" s="1"/>
      <c r="E287" s="1"/>
      <c r="F287" s="1"/>
      <c r="G287" s="1"/>
      <c r="H287" s="1"/>
    </row>
    <row r="288" spans="1:8">
      <c r="A288" s="1"/>
      <c r="B288" s="1"/>
      <c r="C288" s="1"/>
      <c r="D288" s="1"/>
      <c r="E288" s="1"/>
      <c r="F288" s="1"/>
      <c r="G288" s="1"/>
      <c r="H288" s="1"/>
    </row>
    <row r="289" spans="1:8">
      <c r="A289" s="1"/>
      <c r="B289" s="1"/>
      <c r="C289" s="1"/>
      <c r="D289" s="1"/>
      <c r="E289" s="1"/>
      <c r="F289" s="1"/>
      <c r="G289" s="1"/>
      <c r="H289" s="1"/>
    </row>
    <row r="290" spans="1:8">
      <c r="A290" s="1"/>
      <c r="B290" s="1"/>
      <c r="C290" s="1"/>
      <c r="D290" s="1"/>
      <c r="E290" s="1"/>
      <c r="F290" s="1"/>
      <c r="G290" s="1"/>
      <c r="H290" s="1"/>
    </row>
    <row r="291" spans="1:8">
      <c r="A291" s="1"/>
      <c r="B291" s="1"/>
      <c r="C291" s="1"/>
      <c r="D291" s="1"/>
      <c r="E291" s="1"/>
      <c r="F291" s="1"/>
      <c r="G291" s="1"/>
      <c r="H291" s="1"/>
    </row>
    <row r="292" spans="1:8">
      <c r="A292" s="1"/>
      <c r="B292" s="1"/>
      <c r="C292" s="1"/>
      <c r="D292" s="1"/>
      <c r="E292" s="1"/>
      <c r="F292" s="1"/>
      <c r="G292" s="1"/>
      <c r="H292" s="1"/>
    </row>
    <row r="293" spans="1:8">
      <c r="A293" s="1"/>
      <c r="B293" s="1"/>
      <c r="C293" s="1"/>
      <c r="D293" s="1"/>
      <c r="E293" s="1"/>
      <c r="F293" s="1"/>
      <c r="G293" s="1"/>
      <c r="H293" s="1"/>
    </row>
    <row r="294" spans="1:8">
      <c r="A294" s="1"/>
      <c r="B294" s="1"/>
      <c r="C294" s="1"/>
      <c r="D294" s="1"/>
      <c r="E294" s="1"/>
      <c r="F294" s="1"/>
      <c r="G294" s="1"/>
      <c r="H294" s="1"/>
    </row>
    <row r="295" spans="1:8">
      <c r="A295" s="1"/>
      <c r="B295" s="1"/>
      <c r="C295" s="1"/>
      <c r="D295" s="1"/>
      <c r="E295" s="1"/>
      <c r="F295" s="1"/>
      <c r="G295" s="1"/>
      <c r="H295" s="1"/>
    </row>
    <row r="296" spans="1:8">
      <c r="A296" s="1"/>
      <c r="B296" s="1"/>
      <c r="C296" s="1"/>
      <c r="D296" s="1"/>
      <c r="E296" s="1"/>
      <c r="F296" s="1"/>
      <c r="G296" s="1"/>
      <c r="H296" s="1"/>
    </row>
    <row r="297" spans="1:8">
      <c r="A297" s="1"/>
      <c r="B297" s="1"/>
      <c r="C297" s="1"/>
      <c r="D297" s="1"/>
      <c r="E297" s="1"/>
      <c r="F297" s="1"/>
      <c r="G297" s="1"/>
      <c r="H297" s="1"/>
    </row>
    <row r="298" spans="1:8">
      <c r="A298" s="1"/>
      <c r="B298" s="1"/>
      <c r="C298" s="1"/>
      <c r="D298" s="1"/>
      <c r="E298" s="1"/>
      <c r="F298" s="1"/>
      <c r="G298" s="1"/>
      <c r="H298" s="1"/>
    </row>
    <row r="299" spans="1:8">
      <c r="A299" s="1"/>
      <c r="B299" s="1"/>
      <c r="C299" s="1"/>
      <c r="D299" s="1"/>
      <c r="E299" s="1"/>
      <c r="F299" s="1"/>
      <c r="G299" s="1"/>
      <c r="H299" s="1"/>
    </row>
    <row r="300" spans="1:8">
      <c r="A300" s="1"/>
      <c r="B300" s="1"/>
      <c r="C300" s="1"/>
      <c r="D300" s="1"/>
      <c r="E300" s="1"/>
      <c r="F300" s="1"/>
      <c r="G300" s="1"/>
      <c r="H300" s="1"/>
    </row>
    <row r="301" spans="1:8">
      <c r="A301" s="1"/>
      <c r="B301" s="1"/>
      <c r="C301" s="1"/>
      <c r="D301" s="1"/>
      <c r="E301" s="1"/>
      <c r="F301" s="1"/>
      <c r="G301" s="1"/>
      <c r="H301" s="1"/>
    </row>
    <row r="302" spans="1:8">
      <c r="A302" s="1"/>
      <c r="B302" s="1"/>
      <c r="C302" s="1"/>
      <c r="D302" s="1"/>
      <c r="E302" s="1"/>
      <c r="F302" s="1"/>
      <c r="G302" s="1"/>
      <c r="H302" s="1"/>
    </row>
    <row r="303" spans="1:8">
      <c r="A303" s="1"/>
      <c r="B303" s="1"/>
      <c r="C303" s="1"/>
      <c r="D303" s="1"/>
      <c r="E303" s="1"/>
      <c r="F303" s="1"/>
      <c r="G303" s="1"/>
      <c r="H303" s="1"/>
    </row>
    <row r="304" spans="1:8">
      <c r="A304" s="1"/>
      <c r="B304" s="1"/>
      <c r="C304" s="1"/>
      <c r="D304" s="1"/>
      <c r="E304" s="1"/>
      <c r="F304" s="1"/>
      <c r="G304" s="1"/>
      <c r="H304" s="1"/>
    </row>
    <row r="305" spans="1:8">
      <c r="A305" s="1"/>
      <c r="B305" s="1"/>
      <c r="C305" s="1"/>
      <c r="D305" s="1"/>
      <c r="E305" s="1"/>
      <c r="F305" s="1"/>
      <c r="G305" s="1"/>
      <c r="H305" s="1"/>
    </row>
    <row r="306" spans="1:8">
      <c r="A306" s="1"/>
      <c r="B306" s="1"/>
      <c r="C306" s="1"/>
      <c r="D306" s="1"/>
      <c r="E306" s="1"/>
      <c r="F306" s="1"/>
      <c r="G306" s="1"/>
      <c r="H306" s="1"/>
    </row>
    <row r="307" spans="1:8">
      <c r="A307" s="1"/>
      <c r="B307" s="1"/>
      <c r="C307" s="1"/>
      <c r="D307" s="1"/>
      <c r="E307" s="1"/>
      <c r="F307" s="1"/>
      <c r="G307" s="1"/>
      <c r="H307" s="1"/>
    </row>
    <row r="308" spans="1:8">
      <c r="A308" s="1"/>
      <c r="B308" s="1"/>
      <c r="C308" s="1"/>
      <c r="D308" s="1"/>
      <c r="E308" s="1"/>
      <c r="F308" s="1"/>
      <c r="G308" s="1"/>
      <c r="H308" s="1"/>
    </row>
    <row r="309" spans="1:8">
      <c r="A309" s="1"/>
      <c r="B309" s="1"/>
      <c r="C309" s="1"/>
      <c r="D309" s="1"/>
      <c r="E309" s="1"/>
      <c r="F309" s="1"/>
      <c r="G309" s="1"/>
      <c r="H309" s="1"/>
    </row>
    <row r="310" spans="1:8">
      <c r="A310" s="1"/>
      <c r="B310" s="1"/>
      <c r="C310" s="1"/>
      <c r="D310" s="1"/>
      <c r="E310" s="1"/>
      <c r="F310" s="1"/>
      <c r="G310" s="1"/>
      <c r="H310" s="1"/>
    </row>
    <row r="311" spans="1:8">
      <c r="A311" s="1"/>
      <c r="B311" s="1"/>
      <c r="C311" s="1"/>
      <c r="D311" s="1"/>
      <c r="E311" s="1"/>
      <c r="F311" s="1"/>
      <c r="G311" s="1"/>
      <c r="H311" s="1"/>
    </row>
    <row r="312" spans="1:8">
      <c r="A312" s="1"/>
      <c r="B312" s="1"/>
      <c r="C312" s="1"/>
      <c r="D312" s="1"/>
      <c r="E312" s="1"/>
      <c r="F312" s="1"/>
      <c r="G312" s="1"/>
      <c r="H312" s="1"/>
    </row>
    <row r="313" spans="1:8">
      <c r="A313" s="1"/>
      <c r="B313" s="1"/>
      <c r="C313" s="1"/>
      <c r="D313" s="1"/>
      <c r="E313" s="1"/>
      <c r="F313" s="1"/>
      <c r="G313" s="1"/>
      <c r="H313" s="1"/>
    </row>
    <row r="314" spans="1:8">
      <c r="A314" s="1"/>
      <c r="B314" s="1"/>
      <c r="C314" s="1"/>
      <c r="D314" s="1"/>
      <c r="E314" s="1"/>
      <c r="F314" s="1"/>
      <c r="G314" s="1"/>
      <c r="H314" s="1"/>
    </row>
    <row r="315" spans="1:8">
      <c r="A315" s="1"/>
      <c r="B315" s="1"/>
      <c r="C315" s="1"/>
      <c r="D315" s="1"/>
      <c r="E315" s="1"/>
      <c r="F315" s="1"/>
      <c r="G315" s="1"/>
      <c r="H315" s="1"/>
    </row>
    <row r="316" spans="1:8">
      <c r="A316" s="1"/>
      <c r="B316" s="1"/>
      <c r="C316" s="1"/>
      <c r="D316" s="1"/>
      <c r="E316" s="1"/>
      <c r="F316" s="1"/>
      <c r="G316" s="1"/>
      <c r="H316" s="1"/>
    </row>
    <row r="317" spans="1:8">
      <c r="A317" s="1"/>
      <c r="B317" s="1"/>
      <c r="C317" s="1"/>
      <c r="D317" s="1"/>
      <c r="E317" s="1"/>
      <c r="F317" s="1"/>
      <c r="G317" s="1"/>
      <c r="H317" s="1"/>
    </row>
    <row r="318" spans="1:8">
      <c r="A318" s="1"/>
      <c r="B318" s="1"/>
      <c r="C318" s="1"/>
      <c r="D318" s="1"/>
      <c r="E318" s="1"/>
      <c r="F318" s="1"/>
      <c r="G318" s="1"/>
      <c r="H318" s="1"/>
    </row>
    <row r="319" spans="1:8">
      <c r="A319" s="1"/>
      <c r="B319" s="1"/>
      <c r="C319" s="1"/>
      <c r="D319" s="1"/>
      <c r="E319" s="1"/>
      <c r="F319" s="1"/>
      <c r="G319" s="1"/>
      <c r="H319" s="1"/>
    </row>
    <row r="320" spans="1:8">
      <c r="A320" s="1"/>
      <c r="B320" s="1"/>
      <c r="C320" s="1"/>
      <c r="D320" s="1"/>
      <c r="E320" s="1"/>
      <c r="F320" s="1"/>
      <c r="G320" s="1"/>
      <c r="H320" s="1"/>
    </row>
    <row r="321" spans="1:8">
      <c r="A321" s="1"/>
      <c r="B321" s="1"/>
      <c r="C321" s="1"/>
      <c r="D321" s="1"/>
      <c r="E321" s="1"/>
      <c r="F321" s="1"/>
      <c r="G321" s="1"/>
      <c r="H321" s="1"/>
    </row>
    <row r="322" spans="1:8">
      <c r="A322" s="1"/>
      <c r="B322" s="1"/>
      <c r="C322" s="1"/>
      <c r="D322" s="1"/>
      <c r="E322" s="1"/>
      <c r="F322" s="1"/>
      <c r="G322" s="1"/>
      <c r="H322" s="1"/>
    </row>
    <row r="323" spans="1:8">
      <c r="A323" s="1"/>
      <c r="B323" s="1"/>
      <c r="C323" s="1"/>
      <c r="D323" s="1"/>
      <c r="E323" s="1"/>
      <c r="F323" s="1"/>
      <c r="G323" s="1"/>
      <c r="H323" s="1"/>
    </row>
    <row r="324" spans="1:8">
      <c r="A324" s="1"/>
      <c r="B324" s="1"/>
      <c r="C324" s="1"/>
      <c r="D324" s="1"/>
      <c r="E324" s="1"/>
      <c r="F324" s="1"/>
      <c r="G324" s="1"/>
      <c r="H324" s="1"/>
    </row>
    <row r="325" spans="1:8">
      <c r="A325" s="1"/>
      <c r="B325" s="1"/>
      <c r="C325" s="1"/>
      <c r="D325" s="1"/>
      <c r="E325" s="1"/>
      <c r="F325" s="1"/>
      <c r="G325" s="1"/>
      <c r="H325" s="1"/>
    </row>
    <row r="326" spans="1:8">
      <c r="A326" s="1"/>
      <c r="B326" s="1"/>
      <c r="C326" s="1"/>
      <c r="D326" s="1"/>
      <c r="E326" s="1"/>
      <c r="F326" s="1"/>
      <c r="G326" s="1"/>
      <c r="H326" s="1"/>
    </row>
    <row r="327" spans="1:8">
      <c r="A327" s="1"/>
      <c r="B327" s="1"/>
      <c r="C327" s="1"/>
      <c r="D327" s="1"/>
      <c r="E327" s="1"/>
      <c r="F327" s="1"/>
      <c r="G327" s="1"/>
      <c r="H327" s="1"/>
    </row>
    <row r="328" spans="1:8">
      <c r="A328" s="1"/>
      <c r="B328" s="1"/>
      <c r="C328" s="1"/>
      <c r="D328" s="1"/>
      <c r="E328" s="1"/>
      <c r="F328" s="1"/>
      <c r="G328" s="1"/>
      <c r="H328" s="1"/>
    </row>
    <row r="329" spans="1:8">
      <c r="A329" s="1"/>
      <c r="B329" s="1"/>
      <c r="C329" s="1"/>
      <c r="D329" s="1"/>
      <c r="E329" s="1"/>
      <c r="F329" s="1"/>
      <c r="G329" s="1"/>
      <c r="H329" s="1"/>
    </row>
    <row r="330" spans="1:8">
      <c r="A330" s="1"/>
      <c r="B330" s="1"/>
      <c r="C330" s="1"/>
      <c r="D330" s="1"/>
      <c r="E330" s="1"/>
      <c r="F330" s="1"/>
      <c r="G330" s="1"/>
      <c r="H330" s="1"/>
    </row>
    <row r="331" spans="1:8">
      <c r="A331" s="1"/>
      <c r="B331" s="1"/>
      <c r="C331" s="1"/>
      <c r="D331" s="1"/>
      <c r="E331" s="1"/>
      <c r="F331" s="1"/>
      <c r="G331" s="1"/>
      <c r="H331" s="1"/>
    </row>
    <row r="332" spans="1:8">
      <c r="A332" s="1"/>
      <c r="B332" s="1"/>
      <c r="C332" s="1"/>
      <c r="D332" s="1"/>
      <c r="E332" s="1"/>
      <c r="F332" s="1"/>
      <c r="G332" s="1"/>
      <c r="H332" s="1"/>
    </row>
    <row r="333" spans="1:8">
      <c r="A333" s="1"/>
      <c r="B333" s="1"/>
      <c r="C333" s="1"/>
      <c r="D333" s="1"/>
      <c r="E333" s="1"/>
      <c r="F333" s="1"/>
      <c r="G333" s="1"/>
      <c r="H333" s="1"/>
    </row>
    <row r="334" spans="1:8">
      <c r="A334" s="1"/>
      <c r="B334" s="1"/>
      <c r="C334" s="1"/>
      <c r="D334" s="1"/>
      <c r="E334" s="1"/>
      <c r="F334" s="1"/>
      <c r="G334" s="1"/>
      <c r="H334" s="1"/>
    </row>
    <row r="335" spans="1:8">
      <c r="A335" s="1"/>
      <c r="B335" s="1"/>
      <c r="C335" s="1"/>
      <c r="D335" s="1"/>
      <c r="E335" s="1"/>
      <c r="F335" s="1"/>
      <c r="G335" s="1"/>
      <c r="H335" s="1"/>
    </row>
    <row r="336" spans="1:8">
      <c r="A336" s="1"/>
      <c r="B336" s="1"/>
      <c r="C336" s="1"/>
      <c r="D336" s="1"/>
      <c r="E336" s="1"/>
      <c r="F336" s="1"/>
      <c r="G336" s="1"/>
      <c r="H336" s="1"/>
    </row>
    <row r="337" spans="1:8">
      <c r="A337" s="1"/>
      <c r="B337" s="1"/>
      <c r="C337" s="1"/>
      <c r="D337" s="1"/>
      <c r="E337" s="1"/>
      <c r="F337" s="1"/>
      <c r="G337" s="1"/>
      <c r="H337" s="1"/>
    </row>
    <row r="338" spans="1:8">
      <c r="A338" s="1"/>
      <c r="B338" s="1"/>
      <c r="C338" s="1"/>
      <c r="D338" s="1"/>
      <c r="E338" s="1"/>
      <c r="F338" s="1"/>
      <c r="G338" s="1"/>
      <c r="H338" s="1"/>
    </row>
    <row r="339" spans="1:8">
      <c r="A339" s="1"/>
      <c r="B339" s="1"/>
      <c r="C339" s="1"/>
      <c r="D339" s="1"/>
      <c r="E339" s="1"/>
      <c r="F339" s="1"/>
      <c r="G339" s="1"/>
      <c r="H339" s="1"/>
    </row>
    <row r="340" spans="1:8">
      <c r="A340" s="1"/>
      <c r="B340" s="1"/>
      <c r="C340" s="1"/>
      <c r="D340" s="1"/>
      <c r="E340" s="1"/>
      <c r="F340" s="1"/>
      <c r="G340" s="1"/>
      <c r="H340" s="1"/>
    </row>
    <row r="341" spans="1:8">
      <c r="A341" s="1"/>
      <c r="B341" s="1"/>
      <c r="C341" s="1"/>
      <c r="D341" s="1"/>
      <c r="E341" s="1"/>
      <c r="F341" s="1"/>
      <c r="G341" s="1"/>
      <c r="H341" s="1"/>
    </row>
    <row r="342" spans="1:8">
      <c r="A342" s="1"/>
      <c r="B342" s="1"/>
      <c r="C342" s="1"/>
      <c r="D342" s="1"/>
      <c r="E342" s="1"/>
      <c r="F342" s="1"/>
      <c r="G342" s="1"/>
      <c r="H342" s="1"/>
    </row>
    <row r="343" spans="1:8">
      <c r="A343" s="1"/>
      <c r="B343" s="1"/>
      <c r="C343" s="1"/>
      <c r="D343" s="1"/>
      <c r="E343" s="1"/>
      <c r="F343" s="1"/>
      <c r="G343" s="1"/>
      <c r="H343" s="1"/>
    </row>
    <row r="344" spans="1:8">
      <c r="A344" s="1"/>
      <c r="B344" s="1"/>
      <c r="C344" s="1"/>
      <c r="D344" s="1"/>
      <c r="E344" s="1"/>
      <c r="F344" s="1"/>
      <c r="G344" s="1"/>
      <c r="H344" s="1"/>
    </row>
    <row r="345" spans="1:8">
      <c r="A345" s="1"/>
      <c r="B345" s="1"/>
      <c r="C345" s="1"/>
      <c r="D345" s="1"/>
      <c r="E345" s="1"/>
      <c r="F345" s="1"/>
      <c r="G345" s="1"/>
      <c r="H345" s="1"/>
    </row>
    <row r="346" spans="1:8">
      <c r="A346" s="1"/>
      <c r="B346" s="1"/>
      <c r="C346" s="1"/>
      <c r="D346" s="1"/>
      <c r="E346" s="1"/>
      <c r="F346" s="1"/>
      <c r="G346" s="1"/>
      <c r="H346" s="1"/>
    </row>
    <row r="347" spans="1:8">
      <c r="A347" s="1"/>
      <c r="B347" s="1"/>
      <c r="C347" s="1"/>
      <c r="D347" s="1"/>
      <c r="E347" s="1"/>
      <c r="F347" s="1"/>
      <c r="G347" s="1"/>
      <c r="H347" s="1"/>
    </row>
    <row r="348" spans="1:8">
      <c r="A348" s="1"/>
      <c r="B348" s="1"/>
      <c r="C348" s="1"/>
      <c r="D348" s="1"/>
      <c r="E348" s="1"/>
      <c r="F348" s="1"/>
      <c r="G348" s="1"/>
      <c r="H348" s="1"/>
    </row>
    <row r="349" spans="1:8">
      <c r="A349" s="1"/>
      <c r="B349" s="1"/>
      <c r="C349" s="1"/>
      <c r="D349" s="1"/>
      <c r="E349" s="1"/>
      <c r="F349" s="1"/>
      <c r="G349" s="1"/>
      <c r="H349" s="1"/>
    </row>
    <row r="350" spans="1:8">
      <c r="A350" s="1"/>
      <c r="B350" s="1"/>
      <c r="C350" s="1"/>
      <c r="D350" s="1"/>
      <c r="E350" s="1"/>
      <c r="F350" s="1"/>
      <c r="G350" s="1"/>
      <c r="H350" s="1"/>
    </row>
    <row r="351" spans="1:8">
      <c r="A351" s="1"/>
      <c r="B351" s="1"/>
      <c r="C351" s="1"/>
      <c r="D351" s="1"/>
      <c r="E351" s="1"/>
      <c r="F351" s="1"/>
      <c r="G351" s="1"/>
      <c r="H351" s="1"/>
    </row>
    <row r="352" spans="1:8">
      <c r="A352" s="1"/>
      <c r="B352" s="1"/>
      <c r="C352" s="1"/>
      <c r="D352" s="1"/>
      <c r="E352" s="1"/>
      <c r="F352" s="1"/>
      <c r="G352" s="1"/>
      <c r="H352" s="1"/>
    </row>
    <row r="353" spans="1:8">
      <c r="A353" s="1"/>
      <c r="B353" s="1"/>
      <c r="C353" s="1"/>
      <c r="D353" s="1"/>
      <c r="E353" s="1"/>
      <c r="F353" s="1"/>
      <c r="G353" s="1"/>
      <c r="H353" s="1"/>
    </row>
    <row r="354" spans="1:8">
      <c r="A354" s="1"/>
      <c r="B354" s="1"/>
      <c r="C354" s="1"/>
      <c r="D354" s="1"/>
      <c r="E354" s="1"/>
      <c r="F354" s="1"/>
      <c r="G354" s="1"/>
      <c r="H354" s="1"/>
    </row>
    <row r="355" spans="1:8">
      <c r="A355" s="1"/>
      <c r="B355" s="1"/>
      <c r="C355" s="1"/>
      <c r="D355" s="1"/>
      <c r="E355" s="1"/>
      <c r="F355" s="1"/>
      <c r="G355" s="1"/>
      <c r="H355" s="1"/>
    </row>
    <row r="356" spans="1:8">
      <c r="A356" s="1"/>
      <c r="B356" s="1"/>
      <c r="C356" s="1"/>
      <c r="D356" s="1"/>
      <c r="E356" s="1"/>
      <c r="F356" s="1"/>
      <c r="G356" s="1"/>
      <c r="H356" s="1"/>
    </row>
    <row r="357" spans="1:8">
      <c r="A357" s="1"/>
      <c r="B357" s="1"/>
      <c r="C357" s="1"/>
      <c r="D357" s="1"/>
      <c r="E357" s="1"/>
      <c r="F357" s="1"/>
      <c r="G357" s="1"/>
      <c r="H357" s="1"/>
    </row>
    <row r="358" spans="1:8">
      <c r="A358" s="1"/>
      <c r="B358" s="1"/>
      <c r="C358" s="1"/>
      <c r="D358" s="1"/>
      <c r="E358" s="1"/>
      <c r="F358" s="1"/>
      <c r="G358" s="1"/>
      <c r="H358" s="1"/>
    </row>
    <row r="359" spans="1:8">
      <c r="A359" s="1"/>
      <c r="B359" s="1"/>
      <c r="C359" s="1"/>
      <c r="D359" s="1"/>
      <c r="E359" s="1"/>
      <c r="F359" s="1"/>
      <c r="G359" s="1"/>
      <c r="H359" s="1"/>
    </row>
    <row r="360" spans="1:8">
      <c r="A360" s="1"/>
      <c r="B360" s="1"/>
      <c r="C360" s="1"/>
      <c r="D360" s="1"/>
      <c r="E360" s="1"/>
      <c r="F360" s="1"/>
      <c r="G360" s="1"/>
      <c r="H360" s="1"/>
    </row>
    <row r="361" spans="1:8">
      <c r="A361" s="1"/>
      <c r="B361" s="1"/>
      <c r="C361" s="1"/>
      <c r="D361" s="1"/>
      <c r="E361" s="1"/>
      <c r="F361" s="1"/>
      <c r="G361" s="1"/>
      <c r="H361" s="1"/>
    </row>
    <row r="362" spans="1:8">
      <c r="A362" s="1"/>
      <c r="B362" s="1"/>
      <c r="C362" s="1"/>
      <c r="D362" s="1"/>
      <c r="E362" s="1"/>
      <c r="F362" s="1"/>
      <c r="G362" s="1"/>
      <c r="H362" s="1"/>
    </row>
    <row r="363" spans="1:8">
      <c r="A363" s="1"/>
      <c r="B363" s="1"/>
      <c r="C363" s="1"/>
      <c r="D363" s="1"/>
      <c r="E363" s="1"/>
      <c r="F363" s="1"/>
      <c r="G363" s="1"/>
      <c r="H363" s="1"/>
    </row>
    <row r="364" spans="1:8">
      <c r="A364" s="1"/>
      <c r="B364" s="1"/>
      <c r="C364" s="1"/>
      <c r="D364" s="1"/>
      <c r="E364" s="1"/>
      <c r="F364" s="1"/>
      <c r="G364" s="1"/>
      <c r="H364" s="1"/>
    </row>
    <row r="365" spans="1:8">
      <c r="A365" s="1"/>
      <c r="B365" s="1"/>
      <c r="C365" s="1"/>
      <c r="D365" s="1"/>
      <c r="E365" s="1"/>
      <c r="F365" s="1"/>
      <c r="G365" s="1"/>
      <c r="H365" s="1"/>
    </row>
    <row r="366" spans="1:8">
      <c r="A366" s="1"/>
      <c r="B366" s="1"/>
      <c r="C366" s="1"/>
      <c r="D366" s="1"/>
      <c r="E366" s="1"/>
      <c r="F366" s="1"/>
      <c r="G366" s="1"/>
      <c r="H366" s="1"/>
    </row>
    <row r="367" spans="1:8">
      <c r="A367" s="1"/>
      <c r="B367" s="1"/>
      <c r="C367" s="1"/>
      <c r="D367" s="1"/>
      <c r="E367" s="1"/>
      <c r="F367" s="1"/>
      <c r="G367" s="1"/>
      <c r="H367" s="1"/>
    </row>
    <row r="368" spans="1:8">
      <c r="A368" s="1"/>
      <c r="B368" s="1"/>
      <c r="C368" s="1"/>
      <c r="D368" s="1"/>
      <c r="E368" s="1"/>
      <c r="F368" s="1"/>
      <c r="G368" s="1"/>
      <c r="H368" s="1"/>
    </row>
    <row r="369" spans="1:8">
      <c r="A369" s="1"/>
      <c r="B369" s="1"/>
      <c r="C369" s="1"/>
      <c r="D369" s="1"/>
      <c r="E369" s="1"/>
      <c r="F369" s="1"/>
      <c r="G369" s="1"/>
      <c r="H369" s="1"/>
    </row>
    <row r="370" spans="1:8">
      <c r="A370" s="1"/>
      <c r="B370" s="1"/>
      <c r="C370" s="1"/>
      <c r="D370" s="1"/>
      <c r="E370" s="1"/>
      <c r="F370" s="1"/>
      <c r="G370" s="1"/>
      <c r="H370" s="1"/>
    </row>
    <row r="371" spans="1:8">
      <c r="A371" s="1"/>
      <c r="B371" s="1"/>
      <c r="C371" s="1"/>
      <c r="D371" s="1"/>
      <c r="E371" s="1"/>
      <c r="F371" s="1"/>
      <c r="G371" s="1"/>
      <c r="H371" s="1"/>
    </row>
    <row r="372" spans="1:8">
      <c r="A372" s="1"/>
      <c r="B372" s="1"/>
      <c r="C372" s="1"/>
      <c r="D372" s="1"/>
      <c r="E372" s="1"/>
      <c r="F372" s="1"/>
      <c r="G372" s="1"/>
      <c r="H372" s="1"/>
    </row>
    <row r="373" spans="1:8">
      <c r="A373" s="1"/>
      <c r="B373" s="1"/>
      <c r="C373" s="1"/>
      <c r="D373" s="1"/>
      <c r="E373" s="1"/>
      <c r="F373" s="1"/>
      <c r="G373" s="1"/>
      <c r="H373" s="1"/>
    </row>
    <row r="374" spans="1:8">
      <c r="A374" s="1"/>
      <c r="B374" s="1"/>
      <c r="C374" s="1"/>
      <c r="D374" s="1"/>
      <c r="E374" s="1"/>
      <c r="F374" s="1"/>
      <c r="G374" s="1"/>
      <c r="H374" s="1"/>
    </row>
    <row r="375" spans="1:8">
      <c r="A375" s="1"/>
      <c r="B375" s="1"/>
      <c r="C375" s="1"/>
      <c r="D375" s="1"/>
      <c r="E375" s="1"/>
      <c r="F375" s="1"/>
      <c r="G375" s="1"/>
      <c r="H375" s="1"/>
    </row>
    <row r="376" spans="1:8">
      <c r="A376" s="1"/>
      <c r="B376" s="1"/>
      <c r="C376" s="1"/>
      <c r="D376" s="1"/>
      <c r="E376" s="1"/>
      <c r="F376" s="1"/>
      <c r="G376" s="1"/>
      <c r="H376" s="1"/>
    </row>
    <row r="377" spans="1:8">
      <c r="A377" s="1"/>
      <c r="B377" s="1"/>
      <c r="C377" s="1"/>
      <c r="D377" s="1"/>
      <c r="E377" s="1"/>
      <c r="F377" s="1"/>
      <c r="G377" s="1"/>
      <c r="H377" s="1"/>
    </row>
    <row r="378" spans="1:8">
      <c r="A378" s="1"/>
      <c r="B378" s="1"/>
      <c r="C378" s="1"/>
      <c r="D378" s="1"/>
      <c r="E378" s="1"/>
      <c r="F378" s="1"/>
      <c r="G378" s="1"/>
      <c r="H378" s="1"/>
    </row>
    <row r="379" spans="1:8">
      <c r="A379" s="1"/>
      <c r="B379" s="1"/>
      <c r="C379" s="1"/>
      <c r="D379" s="1"/>
      <c r="E379" s="1"/>
      <c r="F379" s="1"/>
      <c r="G379" s="1"/>
      <c r="H379" s="1"/>
    </row>
    <row r="380" spans="1:8">
      <c r="A380" s="1"/>
      <c r="B380" s="1"/>
      <c r="C380" s="1"/>
      <c r="D380" s="1"/>
      <c r="E380" s="1"/>
      <c r="F380" s="1"/>
      <c r="G380" s="1"/>
      <c r="H380" s="1"/>
    </row>
    <row r="381" spans="1:8">
      <c r="A381" s="1"/>
      <c r="B381" s="1"/>
      <c r="C381" s="1"/>
      <c r="D381" s="1"/>
      <c r="E381" s="1"/>
      <c r="F381" s="1"/>
      <c r="G381" s="1"/>
      <c r="H381" s="1"/>
    </row>
    <row r="382" spans="1:8">
      <c r="A382" s="1"/>
      <c r="B382" s="1"/>
      <c r="C382" s="1"/>
      <c r="D382" s="1"/>
      <c r="E382" s="1"/>
      <c r="F382" s="1"/>
      <c r="G382" s="1"/>
      <c r="H382" s="1"/>
    </row>
    <row r="383" spans="1:8">
      <c r="A383" s="1"/>
      <c r="B383" s="1"/>
      <c r="C383" s="1"/>
      <c r="D383" s="1"/>
      <c r="E383" s="1"/>
      <c r="F383" s="1"/>
      <c r="G383" s="1"/>
      <c r="H383" s="1"/>
    </row>
    <row r="384" spans="1:8">
      <c r="A384" s="1"/>
      <c r="B384" s="1"/>
      <c r="C384" s="1"/>
      <c r="D384" s="1"/>
      <c r="E384" s="1"/>
      <c r="F384" s="1"/>
      <c r="G384" s="1"/>
      <c r="H384" s="1"/>
    </row>
    <row r="385" spans="1:8">
      <c r="A385" s="1"/>
      <c r="B385" s="1"/>
      <c r="C385" s="1"/>
      <c r="D385" s="1"/>
      <c r="E385" s="1"/>
      <c r="F385" s="1"/>
      <c r="G385" s="1"/>
      <c r="H385" s="1"/>
    </row>
    <row r="386" spans="1:8">
      <c r="A386" s="1"/>
      <c r="B386" s="1"/>
      <c r="C386" s="1"/>
      <c r="D386" s="1"/>
      <c r="E386" s="1"/>
      <c r="F386" s="1"/>
      <c r="G386" s="1"/>
      <c r="H386" s="1"/>
    </row>
    <row r="387" spans="1:8">
      <c r="A387" s="1"/>
      <c r="B387" s="1"/>
      <c r="C387" s="1"/>
      <c r="D387" s="1"/>
      <c r="E387" s="1"/>
      <c r="F387" s="1"/>
      <c r="G387" s="1"/>
      <c r="H387" s="1"/>
    </row>
    <row r="388" spans="1:8">
      <c r="A388" s="1"/>
      <c r="B388" s="1"/>
      <c r="C388" s="1"/>
      <c r="D388" s="1"/>
      <c r="E388" s="1"/>
      <c r="F388" s="1"/>
      <c r="G388" s="1"/>
      <c r="H388" s="1"/>
    </row>
    <row r="389" spans="1:8">
      <c r="A389" s="1"/>
      <c r="B389" s="1"/>
      <c r="C389" s="1"/>
      <c r="D389" s="1"/>
      <c r="E389" s="1"/>
      <c r="F389" s="1"/>
      <c r="G389" s="1"/>
      <c r="H389" s="1"/>
    </row>
    <row r="390" spans="1:8">
      <c r="A390" s="1"/>
      <c r="B390" s="1"/>
      <c r="C390" s="1"/>
      <c r="D390" s="1"/>
      <c r="E390" s="1"/>
      <c r="F390" s="1"/>
      <c r="G390" s="1"/>
      <c r="H390" s="1"/>
    </row>
    <row r="391" spans="1:8">
      <c r="A391" s="1"/>
      <c r="B391" s="1"/>
      <c r="C391" s="1"/>
      <c r="D391" s="1"/>
      <c r="E391" s="1"/>
      <c r="F391" s="1"/>
      <c r="G391" s="1"/>
      <c r="H391" s="1"/>
    </row>
    <row r="392" spans="1:8">
      <c r="A392" s="1"/>
      <c r="B392" s="1"/>
      <c r="C392" s="1"/>
      <c r="D392" s="1"/>
      <c r="E392" s="1"/>
      <c r="F392" s="1"/>
      <c r="G392" s="1"/>
      <c r="H392" s="1"/>
    </row>
    <row r="393" spans="1:8">
      <c r="A393" s="1"/>
      <c r="B393" s="1"/>
      <c r="C393" s="1"/>
      <c r="D393" s="1"/>
      <c r="E393" s="1"/>
      <c r="F393" s="1"/>
      <c r="G393" s="1"/>
      <c r="H393" s="1"/>
    </row>
    <row r="394" spans="1:8">
      <c r="A394" s="1"/>
      <c r="B394" s="1"/>
      <c r="C394" s="1"/>
      <c r="D394" s="1"/>
      <c r="E394" s="1"/>
      <c r="F394" s="1"/>
      <c r="G394" s="1"/>
      <c r="H394" s="1"/>
    </row>
    <row r="395" spans="1:8">
      <c r="A395" s="1"/>
      <c r="B395" s="1"/>
      <c r="C395" s="1"/>
      <c r="D395" s="1"/>
      <c r="E395" s="1"/>
      <c r="F395" s="1"/>
      <c r="G395" s="1"/>
      <c r="H395" s="1"/>
    </row>
    <row r="396" spans="1:8">
      <c r="A396" s="1"/>
      <c r="B396" s="1"/>
      <c r="C396" s="1"/>
      <c r="D396" s="1"/>
      <c r="E396" s="1"/>
      <c r="F396" s="1"/>
      <c r="G396" s="1"/>
      <c r="H396" s="1"/>
    </row>
    <row r="397" spans="1:8">
      <c r="A397" s="1"/>
      <c r="B397" s="1"/>
      <c r="C397" s="1"/>
      <c r="D397" s="1"/>
      <c r="E397" s="1"/>
      <c r="F397" s="1"/>
      <c r="G397" s="1"/>
      <c r="H397" s="1"/>
    </row>
    <row r="398" spans="1:8">
      <c r="A398" s="1"/>
      <c r="B398" s="1"/>
      <c r="C398" s="1"/>
      <c r="D398" s="1"/>
      <c r="E398" s="1"/>
      <c r="F398" s="1"/>
      <c r="G398" s="1"/>
      <c r="H398" s="1"/>
    </row>
    <row r="399" spans="1:8">
      <c r="A399" s="1"/>
      <c r="B399" s="1"/>
      <c r="C399" s="1"/>
      <c r="D399" s="1"/>
      <c r="E399" s="1"/>
      <c r="F399" s="1"/>
      <c r="G399" s="1"/>
      <c r="H399" s="1"/>
    </row>
    <row r="400" spans="1:8">
      <c r="A400" s="1"/>
      <c r="B400" s="1"/>
      <c r="C400" s="1"/>
      <c r="D400" s="1"/>
      <c r="E400" s="1"/>
      <c r="F400" s="1"/>
      <c r="G400" s="1"/>
      <c r="H400" s="1"/>
    </row>
    <row r="401" spans="1:8">
      <c r="A401" s="1"/>
      <c r="B401" s="1"/>
      <c r="C401" s="1"/>
      <c r="D401" s="1"/>
      <c r="E401" s="1"/>
      <c r="F401" s="1"/>
      <c r="G401" s="1"/>
      <c r="H401" s="1"/>
    </row>
    <row r="402" spans="1:8">
      <c r="A402" s="1"/>
      <c r="B402" s="1"/>
      <c r="C402" s="1"/>
      <c r="D402" s="1"/>
      <c r="E402" s="1"/>
      <c r="F402" s="1"/>
      <c r="G402" s="1"/>
      <c r="H402" s="1"/>
    </row>
    <row r="403" spans="1:8">
      <c r="A403" s="1"/>
      <c r="B403" s="1"/>
      <c r="C403" s="1"/>
      <c r="D403" s="1"/>
      <c r="E403" s="1"/>
      <c r="F403" s="1"/>
      <c r="G403" s="1"/>
      <c r="H403" s="1"/>
    </row>
    <row r="404" spans="1:8">
      <c r="A404" s="1"/>
      <c r="B404" s="1"/>
      <c r="C404" s="1"/>
      <c r="D404" s="1"/>
      <c r="E404" s="1"/>
      <c r="F404" s="1"/>
      <c r="G404" s="1"/>
      <c r="H404" s="1"/>
    </row>
    <row r="405" spans="1:8">
      <c r="A405" s="1"/>
      <c r="B405" s="1"/>
      <c r="C405" s="1"/>
      <c r="D405" s="1"/>
      <c r="E405" s="1"/>
      <c r="F405" s="1"/>
      <c r="G405" s="1"/>
      <c r="H405" s="1"/>
    </row>
    <row r="406" spans="1:8">
      <c r="A406" s="1"/>
      <c r="B406" s="1"/>
      <c r="C406" s="1"/>
      <c r="D406" s="1"/>
      <c r="E406" s="1"/>
      <c r="F406" s="1"/>
      <c r="G406" s="1"/>
      <c r="H406" s="1"/>
    </row>
    <row r="407" spans="1:8">
      <c r="A407" s="1"/>
      <c r="B407" s="1"/>
      <c r="C407" s="1"/>
      <c r="D407" s="1"/>
      <c r="E407" s="1"/>
      <c r="F407" s="1"/>
      <c r="G407" s="1"/>
      <c r="H407" s="1"/>
    </row>
    <row r="408" spans="1:8">
      <c r="A408" s="1"/>
      <c r="B408" s="1"/>
      <c r="C408" s="1"/>
      <c r="D408" s="1"/>
      <c r="E408" s="1"/>
      <c r="F408" s="1"/>
      <c r="G408" s="1"/>
      <c r="H408" s="1"/>
    </row>
    <row r="409" spans="1:8">
      <c r="A409" s="1"/>
      <c r="B409" s="1"/>
      <c r="C409" s="1"/>
      <c r="D409" s="1"/>
      <c r="E409" s="1"/>
      <c r="F409" s="1"/>
      <c r="G409" s="1"/>
      <c r="H409" s="1"/>
    </row>
    <row r="410" spans="1:8">
      <c r="A410" s="1"/>
      <c r="B410" s="1"/>
      <c r="C410" s="1"/>
      <c r="D410" s="1"/>
      <c r="E410" s="1"/>
      <c r="F410" s="1"/>
      <c r="G410" s="1"/>
      <c r="H410" s="1"/>
    </row>
    <row r="411" spans="1:8">
      <c r="A411" s="1"/>
      <c r="B411" s="1"/>
      <c r="C411" s="1"/>
      <c r="D411" s="1"/>
      <c r="E411" s="1"/>
      <c r="F411" s="1"/>
      <c r="G411" s="1"/>
      <c r="H411" s="1"/>
    </row>
    <row r="412" spans="1:8">
      <c r="A412" s="1"/>
      <c r="B412" s="1"/>
      <c r="C412" s="1"/>
      <c r="D412" s="1"/>
      <c r="E412" s="1"/>
      <c r="F412" s="1"/>
      <c r="G412" s="1"/>
      <c r="H412" s="1"/>
    </row>
    <row r="413" spans="1:8">
      <c r="A413" s="1"/>
      <c r="B413" s="1"/>
      <c r="C413" s="1"/>
      <c r="D413" s="1"/>
      <c r="E413" s="1"/>
      <c r="F413" s="1"/>
      <c r="G413" s="1"/>
      <c r="H413" s="1"/>
    </row>
    <row r="414" spans="1:8">
      <c r="A414" s="1"/>
      <c r="B414" s="1"/>
      <c r="C414" s="1"/>
      <c r="D414" s="1"/>
      <c r="E414" s="1"/>
      <c r="F414" s="1"/>
      <c r="G414" s="1"/>
      <c r="H414" s="1"/>
    </row>
    <row r="415" spans="1:8">
      <c r="A415" s="1"/>
      <c r="B415" s="1"/>
      <c r="C415" s="1"/>
      <c r="D415" s="1"/>
      <c r="E415" s="1"/>
      <c r="F415" s="1"/>
      <c r="G415" s="1"/>
      <c r="H415" s="1"/>
    </row>
    <row r="416" spans="1:8">
      <c r="A416" s="1"/>
      <c r="B416" s="1"/>
      <c r="C416" s="1"/>
      <c r="D416" s="1"/>
      <c r="E416" s="1"/>
      <c r="F416" s="1"/>
      <c r="G416" s="1"/>
      <c r="H416" s="1"/>
    </row>
    <row r="417" spans="1:8">
      <c r="A417" s="1"/>
      <c r="B417" s="1"/>
      <c r="C417" s="1"/>
      <c r="D417" s="1"/>
      <c r="E417" s="1"/>
      <c r="F417" s="1"/>
      <c r="G417" s="1"/>
      <c r="H417" s="1"/>
    </row>
    <row r="418" spans="1:8">
      <c r="A418" s="1"/>
      <c r="B418" s="1"/>
      <c r="C418" s="1"/>
      <c r="D418" s="1"/>
      <c r="E418" s="1"/>
      <c r="F418" s="1"/>
      <c r="G418" s="1"/>
      <c r="H418" s="1"/>
    </row>
    <row r="419" spans="1:8">
      <c r="A419" s="1"/>
      <c r="B419" s="1"/>
      <c r="C419" s="1"/>
      <c r="D419" s="1"/>
      <c r="E419" s="1"/>
      <c r="F419" s="1"/>
      <c r="G419" s="1"/>
      <c r="H419" s="1"/>
    </row>
    <row r="420" spans="1:8">
      <c r="A420" s="1"/>
      <c r="B420" s="1"/>
      <c r="C420" s="1"/>
      <c r="D420" s="1"/>
      <c r="E420" s="1"/>
      <c r="F420" s="1"/>
      <c r="G420" s="1"/>
      <c r="H420" s="1"/>
    </row>
    <row r="421" spans="1:8">
      <c r="A421" s="1"/>
      <c r="B421" s="1"/>
      <c r="C421" s="1"/>
      <c r="D421" s="1"/>
      <c r="E421" s="1"/>
      <c r="F421" s="1"/>
      <c r="G421" s="1"/>
      <c r="H421" s="1"/>
    </row>
    <row r="422" spans="1:8">
      <c r="A422" s="1"/>
      <c r="B422" s="1"/>
      <c r="C422" s="1"/>
      <c r="D422" s="1"/>
      <c r="E422" s="1"/>
      <c r="F422" s="1"/>
      <c r="G422" s="1"/>
      <c r="H422" s="1"/>
    </row>
    <row r="423" spans="1:8">
      <c r="A423" s="1"/>
      <c r="B423" s="1"/>
      <c r="C423" s="1"/>
      <c r="D423" s="1"/>
      <c r="E423" s="1"/>
      <c r="F423" s="1"/>
      <c r="G423" s="1"/>
      <c r="H423" s="1"/>
    </row>
    <row r="424" spans="1:8">
      <c r="A424" s="1"/>
      <c r="B424" s="1"/>
      <c r="C424" s="1"/>
      <c r="D424" s="1"/>
      <c r="E424" s="1"/>
      <c r="F424" s="1"/>
      <c r="G424" s="1"/>
      <c r="H424" s="1"/>
    </row>
    <row r="425" spans="1:8">
      <c r="A425" s="1"/>
      <c r="B425" s="1"/>
      <c r="C425" s="1"/>
      <c r="D425" s="1"/>
      <c r="E425" s="1"/>
      <c r="F425" s="1"/>
      <c r="G425" s="1"/>
      <c r="H425" s="1"/>
    </row>
    <row r="426" spans="1:8">
      <c r="A426" s="1"/>
      <c r="B426" s="1"/>
      <c r="C426" s="1"/>
      <c r="D426" s="1"/>
      <c r="E426" s="1"/>
      <c r="F426" s="1"/>
      <c r="G426" s="1"/>
      <c r="H426" s="1"/>
    </row>
    <row r="427" spans="1:8">
      <c r="A427" s="1"/>
      <c r="B427" s="1"/>
      <c r="C427" s="1"/>
      <c r="D427" s="1"/>
      <c r="E427" s="1"/>
      <c r="F427" s="1"/>
      <c r="G427" s="1"/>
      <c r="H427" s="1"/>
    </row>
    <row r="428" spans="1:8">
      <c r="A428" s="1"/>
      <c r="B428" s="1"/>
      <c r="C428" s="1"/>
      <c r="D428" s="1"/>
      <c r="E428" s="1"/>
      <c r="F428" s="1"/>
      <c r="G428" s="1"/>
      <c r="H428" s="1"/>
    </row>
    <row r="429" spans="1:8">
      <c r="A429" s="1"/>
      <c r="B429" s="1"/>
      <c r="C429" s="1"/>
      <c r="D429" s="1"/>
      <c r="E429" s="1"/>
      <c r="F429" s="1"/>
      <c r="G429" s="1"/>
      <c r="H429" s="1"/>
    </row>
    <row r="430" spans="1:8">
      <c r="A430" s="1"/>
      <c r="B430" s="1"/>
      <c r="C430" s="1"/>
      <c r="D430" s="1"/>
      <c r="E430" s="1"/>
      <c r="F430" s="1"/>
      <c r="G430" s="1"/>
      <c r="H430" s="1"/>
    </row>
    <row r="431" spans="1:8">
      <c r="A431" s="1"/>
      <c r="B431" s="1"/>
      <c r="C431" s="1"/>
      <c r="D431" s="1"/>
      <c r="E431" s="1"/>
      <c r="F431" s="1"/>
      <c r="G431" s="1"/>
      <c r="H431" s="1"/>
    </row>
    <row r="432" spans="1:8">
      <c r="A432" s="1"/>
      <c r="B432" s="1"/>
      <c r="C432" s="1"/>
      <c r="D432" s="1"/>
      <c r="E432" s="1"/>
      <c r="F432" s="1"/>
      <c r="G432" s="1"/>
      <c r="H432" s="1"/>
    </row>
    <row r="433" spans="1:8">
      <c r="A433" s="1"/>
      <c r="B433" s="1"/>
      <c r="C433" s="1"/>
      <c r="D433" s="1"/>
      <c r="E433" s="1"/>
      <c r="F433" s="1"/>
      <c r="G433" s="1"/>
      <c r="H433" s="1"/>
    </row>
    <row r="434" spans="1:8">
      <c r="A434" s="1"/>
      <c r="B434" s="1"/>
      <c r="C434" s="1"/>
      <c r="D434" s="1"/>
      <c r="E434" s="1"/>
      <c r="F434" s="1"/>
      <c r="G434" s="1"/>
      <c r="H434" s="1"/>
    </row>
    <row r="435" spans="1:8">
      <c r="A435" s="1"/>
      <c r="B435" s="1"/>
      <c r="C435" s="1"/>
      <c r="D435" s="1"/>
      <c r="E435" s="1"/>
      <c r="F435" s="1"/>
      <c r="G435" s="1"/>
      <c r="H435" s="1"/>
    </row>
    <row r="436" spans="1:8">
      <c r="A436" s="1"/>
      <c r="B436" s="1"/>
      <c r="C436" s="1"/>
      <c r="D436" s="1"/>
      <c r="E436" s="1"/>
      <c r="F436" s="1"/>
      <c r="G436" s="1"/>
      <c r="H436" s="1"/>
    </row>
    <row r="437" spans="1:8">
      <c r="A437" s="1"/>
      <c r="B437" s="1"/>
      <c r="C437" s="1"/>
      <c r="D437" s="1"/>
      <c r="E437" s="1"/>
      <c r="F437" s="1"/>
      <c r="G437" s="1"/>
      <c r="H437" s="1"/>
    </row>
  </sheetData>
  <mergeCells count="10">
    <mergeCell ref="E116:H116"/>
    <mergeCell ref="B11:H11"/>
    <mergeCell ref="B12:H12"/>
    <mergeCell ref="A10:H10"/>
    <mergeCell ref="A1:H8"/>
    <mergeCell ref="E14:H14"/>
    <mergeCell ref="E113:H113"/>
    <mergeCell ref="E114:H114"/>
    <mergeCell ref="E115:H115"/>
    <mergeCell ref="B13:D13"/>
  </mergeCells>
  <pageMargins left="0.51181102362204722" right="0.51181102362204722" top="0.78740157480314965" bottom="0.78740157480314965" header="0.31496062992125984" footer="0.31496062992125984"/>
  <pageSetup paperSize="9" scale="81" fitToHeight="0" orientation="landscape" r:id="rId1"/>
  <headerFooter>
    <oddFooter>&amp;C&amp;"Arial,Normal"&amp;8Prefeitura Municipal da Estância Turística de Paraguaçu Paulista - Rua Polidoro Simões, 533 (sede provisória) CEP 19.700-000
Fone: (18)3361-9100 - Fax: (18)3361-1331 – Estância Turística de Paraguaçu Paulista - SP &amp;R&amp;P</oddFooter>
  </headerFooter>
  <rowBreaks count="1" manualBreakCount="1">
    <brk id="96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7"/>
  <sheetViews>
    <sheetView view="pageBreakPreview" topLeftCell="A85" zoomScale="120" zoomScaleNormal="70" zoomScaleSheetLayoutView="120" workbookViewId="0">
      <selection activeCell="F83" sqref="F83"/>
    </sheetView>
  </sheetViews>
  <sheetFormatPr defaultRowHeight="15"/>
  <cols>
    <col min="1" max="1" width="7.5703125" customWidth="1"/>
    <col min="2" max="2" width="13.7109375" customWidth="1"/>
    <col min="3" max="3" width="13.28515625" customWidth="1"/>
    <col min="4" max="4" width="79.28515625" customWidth="1"/>
    <col min="6" max="6" width="11" customWidth="1"/>
    <col min="7" max="7" width="40.7109375" customWidth="1"/>
    <col min="8" max="8" width="20.28515625" customWidth="1"/>
    <col min="9" max="9" width="12.7109375" bestFit="1" customWidth="1"/>
  </cols>
  <sheetData>
    <row r="1" spans="1:7" ht="15" customHeight="1">
      <c r="A1" s="176" t="s">
        <v>47</v>
      </c>
      <c r="B1" s="177"/>
      <c r="C1" s="177"/>
      <c r="D1" s="177"/>
      <c r="E1" s="177"/>
      <c r="F1" s="177"/>
      <c r="G1" s="178"/>
    </row>
    <row r="2" spans="1:7" ht="15" customHeight="1">
      <c r="A2" s="179"/>
      <c r="B2" s="180"/>
      <c r="C2" s="180"/>
      <c r="D2" s="180"/>
      <c r="E2" s="180"/>
      <c r="F2" s="180"/>
      <c r="G2" s="181"/>
    </row>
    <row r="3" spans="1:7" ht="15" customHeight="1">
      <c r="A3" s="179"/>
      <c r="B3" s="180"/>
      <c r="C3" s="180"/>
      <c r="D3" s="180"/>
      <c r="E3" s="180"/>
      <c r="F3" s="180"/>
      <c r="G3" s="181"/>
    </row>
    <row r="4" spans="1:7" ht="15" customHeight="1">
      <c r="A4" s="179"/>
      <c r="B4" s="180"/>
      <c r="C4" s="180"/>
      <c r="D4" s="180"/>
      <c r="E4" s="180"/>
      <c r="F4" s="180"/>
      <c r="G4" s="181"/>
    </row>
    <row r="5" spans="1:7" ht="15" customHeight="1">
      <c r="A5" s="179"/>
      <c r="B5" s="180"/>
      <c r="C5" s="180"/>
      <c r="D5" s="180"/>
      <c r="E5" s="180"/>
      <c r="F5" s="180"/>
      <c r="G5" s="181"/>
    </row>
    <row r="6" spans="1:7" ht="15" customHeight="1">
      <c r="A6" s="179"/>
      <c r="B6" s="180"/>
      <c r="C6" s="180"/>
      <c r="D6" s="180"/>
      <c r="E6" s="180"/>
      <c r="F6" s="180"/>
      <c r="G6" s="181"/>
    </row>
    <row r="7" spans="1:7" ht="15" customHeight="1">
      <c r="A7" s="179"/>
      <c r="B7" s="180"/>
      <c r="C7" s="180"/>
      <c r="D7" s="180"/>
      <c r="E7" s="180"/>
      <c r="F7" s="180"/>
      <c r="G7" s="181"/>
    </row>
    <row r="8" spans="1:7" ht="15" customHeight="1">
      <c r="A8" s="192" t="s">
        <v>46</v>
      </c>
      <c r="B8" s="193"/>
      <c r="C8" s="193"/>
      <c r="D8" s="193"/>
      <c r="E8" s="193"/>
      <c r="F8" s="193"/>
      <c r="G8" s="194"/>
    </row>
    <row r="9" spans="1:7" ht="15" customHeight="1">
      <c r="A9" s="56"/>
      <c r="B9" s="57"/>
      <c r="C9" s="57"/>
      <c r="D9" s="57"/>
      <c r="E9" s="57"/>
      <c r="F9" s="57"/>
      <c r="G9" s="58"/>
    </row>
    <row r="10" spans="1:7" ht="15" customHeight="1">
      <c r="A10" s="173" t="s">
        <v>159</v>
      </c>
      <c r="B10" s="174"/>
      <c r="C10" s="174"/>
      <c r="D10" s="174"/>
      <c r="E10" s="174"/>
      <c r="F10" s="174"/>
      <c r="G10" s="175"/>
    </row>
    <row r="11" spans="1:7" ht="15" customHeight="1">
      <c r="A11" s="4"/>
      <c r="B11" s="195"/>
      <c r="C11" s="195"/>
      <c r="D11" s="195"/>
      <c r="E11" s="195"/>
      <c r="F11" s="195"/>
      <c r="G11" s="196"/>
    </row>
    <row r="12" spans="1:7" ht="15" customHeight="1">
      <c r="A12" s="4"/>
      <c r="B12" s="171" t="s">
        <v>233</v>
      </c>
      <c r="C12" s="171"/>
      <c r="D12" s="171"/>
      <c r="E12" s="171"/>
      <c r="F12" s="171"/>
      <c r="G12" s="172"/>
    </row>
    <row r="13" spans="1:7" ht="15" customHeight="1">
      <c r="A13" s="4"/>
      <c r="B13" s="171" t="s">
        <v>221</v>
      </c>
      <c r="C13" s="171"/>
      <c r="D13" s="171"/>
      <c r="E13" s="171"/>
      <c r="F13" s="171"/>
      <c r="G13" s="172"/>
    </row>
    <row r="14" spans="1:7" ht="15" customHeight="1">
      <c r="A14" s="4"/>
      <c r="B14" s="171" t="s">
        <v>245</v>
      </c>
      <c r="C14" s="171"/>
      <c r="D14" s="171"/>
      <c r="E14" s="106"/>
      <c r="F14" s="106"/>
      <c r="G14" s="107"/>
    </row>
    <row r="15" spans="1:7" ht="15" customHeight="1">
      <c r="A15" s="5"/>
      <c r="B15" s="6" t="s">
        <v>256</v>
      </c>
      <c r="C15" s="6"/>
      <c r="D15" s="6"/>
      <c r="E15" s="182" t="s">
        <v>242</v>
      </c>
      <c r="F15" s="182"/>
      <c r="G15" s="183"/>
    </row>
    <row r="16" spans="1:7" ht="25.5">
      <c r="A16" s="9" t="s">
        <v>0</v>
      </c>
      <c r="B16" s="10" t="s">
        <v>1</v>
      </c>
      <c r="C16" s="10" t="s">
        <v>2</v>
      </c>
      <c r="D16" s="9" t="s">
        <v>3</v>
      </c>
      <c r="E16" s="9" t="s">
        <v>4</v>
      </c>
      <c r="F16" s="9" t="s">
        <v>5</v>
      </c>
      <c r="G16" s="10"/>
    </row>
    <row r="17" spans="1:8" ht="4.9000000000000004" customHeight="1">
      <c r="A17" s="2"/>
      <c r="B17" s="2"/>
      <c r="C17" s="2"/>
      <c r="D17" s="2"/>
      <c r="E17" s="2"/>
      <c r="F17" s="2"/>
      <c r="G17" s="7"/>
    </row>
    <row r="18" spans="1:8">
      <c r="A18" s="72">
        <v>1</v>
      </c>
      <c r="B18" s="3"/>
      <c r="C18" s="3"/>
      <c r="D18" s="11" t="s">
        <v>10</v>
      </c>
      <c r="E18" s="3"/>
      <c r="F18" s="3"/>
      <c r="G18" s="59"/>
      <c r="H18" s="24"/>
    </row>
    <row r="19" spans="1:8" ht="28.5" customHeight="1">
      <c r="A19" s="74" t="s">
        <v>9</v>
      </c>
      <c r="B19" s="7" t="s">
        <v>239</v>
      </c>
      <c r="C19" s="7" t="s">
        <v>258</v>
      </c>
      <c r="D19" s="26" t="s">
        <v>261</v>
      </c>
      <c r="E19" s="7" t="s">
        <v>30</v>
      </c>
      <c r="F19" s="20">
        <v>6</v>
      </c>
      <c r="G19" s="60" t="s">
        <v>186</v>
      </c>
    </row>
    <row r="20" spans="1:8">
      <c r="A20" s="74" t="s">
        <v>62</v>
      </c>
      <c r="B20" s="7" t="s">
        <v>239</v>
      </c>
      <c r="C20" s="7" t="s">
        <v>63</v>
      </c>
      <c r="D20" s="26" t="s">
        <v>64</v>
      </c>
      <c r="E20" s="7" t="s">
        <v>32</v>
      </c>
      <c r="F20" s="20">
        <v>3</v>
      </c>
      <c r="G20" s="60" t="s">
        <v>187</v>
      </c>
    </row>
    <row r="21" spans="1:8">
      <c r="A21" s="74" t="s">
        <v>68</v>
      </c>
      <c r="B21" s="7" t="s">
        <v>239</v>
      </c>
      <c r="C21" s="7" t="s">
        <v>65</v>
      </c>
      <c r="D21" s="26" t="s">
        <v>66</v>
      </c>
      <c r="E21" s="7" t="s">
        <v>67</v>
      </c>
      <c r="F21" s="20">
        <v>12</v>
      </c>
      <c r="G21" s="60" t="s">
        <v>188</v>
      </c>
    </row>
    <row r="22" spans="1:8" ht="29.25">
      <c r="A22" s="74" t="s">
        <v>69</v>
      </c>
      <c r="B22" s="7" t="s">
        <v>239</v>
      </c>
      <c r="C22" s="7" t="s">
        <v>260</v>
      </c>
      <c r="D22" s="26" t="s">
        <v>259</v>
      </c>
      <c r="E22" s="7" t="s">
        <v>30</v>
      </c>
      <c r="F22" s="20">
        <f>40.51*2.2</f>
        <v>89.122</v>
      </c>
      <c r="G22" s="61" t="s">
        <v>263</v>
      </c>
    </row>
    <row r="23" spans="1:8">
      <c r="A23" s="72">
        <v>2</v>
      </c>
      <c r="B23" s="8"/>
      <c r="C23" s="8"/>
      <c r="D23" s="11" t="s">
        <v>48</v>
      </c>
      <c r="E23" s="14"/>
      <c r="F23" s="21"/>
      <c r="G23" s="21"/>
    </row>
    <row r="24" spans="1:8">
      <c r="A24" s="74" t="s">
        <v>11</v>
      </c>
      <c r="B24" s="7" t="s">
        <v>239</v>
      </c>
      <c r="C24" s="7" t="s">
        <v>91</v>
      </c>
      <c r="D24" s="33" t="s">
        <v>92</v>
      </c>
      <c r="E24" s="7" t="s">
        <v>30</v>
      </c>
      <c r="F24" s="20">
        <f>7.62</f>
        <v>7.62</v>
      </c>
      <c r="G24" s="60" t="s">
        <v>262</v>
      </c>
    </row>
    <row r="25" spans="1:8" ht="80.25" customHeight="1">
      <c r="A25" s="74" t="s">
        <v>54</v>
      </c>
      <c r="B25" s="7" t="s">
        <v>239</v>
      </c>
      <c r="C25" s="7" t="s">
        <v>95</v>
      </c>
      <c r="D25" s="33" t="s">
        <v>96</v>
      </c>
      <c r="E25" s="7" t="s">
        <v>30</v>
      </c>
      <c r="F25" s="20">
        <f>(7.64+7.64+7.85+2.945*1)+(2.96+4+4.2+3+4.03+2.96+2.945*0.8)</f>
        <v>49.581000000000003</v>
      </c>
      <c r="G25" s="61" t="s">
        <v>312</v>
      </c>
    </row>
    <row r="26" spans="1:8" ht="43.5">
      <c r="A26" s="74" t="s">
        <v>55</v>
      </c>
      <c r="B26" s="7" t="s">
        <v>239</v>
      </c>
      <c r="C26" s="7" t="s">
        <v>101</v>
      </c>
      <c r="D26" s="33" t="s">
        <v>102</v>
      </c>
      <c r="E26" s="7" t="s">
        <v>30</v>
      </c>
      <c r="F26" s="20">
        <f>(2.25*6)+(0.9*2.1*2)</f>
        <v>17.28</v>
      </c>
      <c r="G26" s="61" t="s">
        <v>265</v>
      </c>
    </row>
    <row r="27" spans="1:8" ht="57.75">
      <c r="A27" s="74" t="s">
        <v>56</v>
      </c>
      <c r="B27" s="7" t="s">
        <v>239</v>
      </c>
      <c r="C27" s="7" t="s">
        <v>251</v>
      </c>
      <c r="D27" s="33" t="s">
        <v>250</v>
      </c>
      <c r="E27" s="7" t="s">
        <v>32</v>
      </c>
      <c r="F27" s="20">
        <f>(2.14*6)+(5.1*2)</f>
        <v>23.04</v>
      </c>
      <c r="G27" s="61" t="s">
        <v>264</v>
      </c>
    </row>
    <row r="28" spans="1:8" ht="57.75">
      <c r="A28" s="74" t="s">
        <v>129</v>
      </c>
      <c r="B28" s="7" t="s">
        <v>239</v>
      </c>
      <c r="C28" s="7" t="s">
        <v>184</v>
      </c>
      <c r="D28" s="33" t="s">
        <v>185</v>
      </c>
      <c r="E28" s="7" t="s">
        <v>30</v>
      </c>
      <c r="F28" s="20">
        <f>(7.1*10.31)+(3.87*1.6)+(27.21)</f>
        <v>106.60300000000001</v>
      </c>
      <c r="G28" s="108" t="s">
        <v>266</v>
      </c>
    </row>
    <row r="29" spans="1:8" ht="29.25">
      <c r="A29" s="74" t="s">
        <v>130</v>
      </c>
      <c r="B29" s="7" t="s">
        <v>239</v>
      </c>
      <c r="C29" s="7" t="s">
        <v>247</v>
      </c>
      <c r="D29" s="33" t="s">
        <v>326</v>
      </c>
      <c r="E29" s="7" t="s">
        <v>30</v>
      </c>
      <c r="F29" s="20">
        <f>0.9*0.2</f>
        <v>0.18000000000000002</v>
      </c>
      <c r="G29" s="108" t="s">
        <v>284</v>
      </c>
    </row>
    <row r="30" spans="1:8" ht="29.25">
      <c r="A30" s="74" t="s">
        <v>252</v>
      </c>
      <c r="B30" s="7" t="s">
        <v>239</v>
      </c>
      <c r="C30" s="7" t="s">
        <v>286</v>
      </c>
      <c r="D30" s="33" t="s">
        <v>285</v>
      </c>
      <c r="E30" s="7" t="s">
        <v>287</v>
      </c>
      <c r="F30" s="20">
        <v>7</v>
      </c>
      <c r="G30" s="108" t="s">
        <v>314</v>
      </c>
    </row>
    <row r="31" spans="1:8">
      <c r="A31" s="72">
        <v>3</v>
      </c>
      <c r="B31" s="8"/>
      <c r="C31" s="14"/>
      <c r="D31" s="11" t="s">
        <v>49</v>
      </c>
      <c r="E31" s="14"/>
      <c r="F31" s="14"/>
      <c r="G31" s="14"/>
    </row>
    <row r="32" spans="1:8" ht="78.75" customHeight="1">
      <c r="A32" s="74" t="s">
        <v>12</v>
      </c>
      <c r="B32" s="7" t="s">
        <v>239</v>
      </c>
      <c r="C32" s="7" t="s">
        <v>60</v>
      </c>
      <c r="D32" s="13" t="s">
        <v>61</v>
      </c>
      <c r="E32" s="7" t="s">
        <v>30</v>
      </c>
      <c r="F32" s="20">
        <f>(7.64+7.64+7.85+2.945*1)+(2.96+4+4.2+3+4.03+2.96+2.945*0.8)</f>
        <v>49.581000000000003</v>
      </c>
      <c r="G32" s="61" t="s">
        <v>267</v>
      </c>
    </row>
    <row r="33" spans="1:7" ht="78.75" customHeight="1">
      <c r="A33" s="74" t="s">
        <v>59</v>
      </c>
      <c r="B33" s="7" t="s">
        <v>239</v>
      </c>
      <c r="C33" s="7" t="s">
        <v>223</v>
      </c>
      <c r="D33" s="13" t="s">
        <v>224</v>
      </c>
      <c r="E33" s="7" t="s">
        <v>30</v>
      </c>
      <c r="F33" s="20">
        <f>F32</f>
        <v>49.581000000000003</v>
      </c>
      <c r="G33" s="61" t="s">
        <v>317</v>
      </c>
    </row>
    <row r="34" spans="1:7" ht="29.25">
      <c r="A34" s="74" t="s">
        <v>190</v>
      </c>
      <c r="B34" s="7" t="s">
        <v>239</v>
      </c>
      <c r="C34" s="110" t="s">
        <v>269</v>
      </c>
      <c r="D34" s="26" t="s">
        <v>268</v>
      </c>
      <c r="E34" s="7" t="s">
        <v>30</v>
      </c>
      <c r="F34" s="20">
        <f>6.39*1.8</f>
        <v>11.501999999999999</v>
      </c>
      <c r="G34" s="61" t="s">
        <v>315</v>
      </c>
    </row>
    <row r="35" spans="1:7" ht="29.25">
      <c r="A35" s="74" t="s">
        <v>191</v>
      </c>
      <c r="B35" s="7" t="s">
        <v>239</v>
      </c>
      <c r="C35" s="7" t="s">
        <v>131</v>
      </c>
      <c r="D35" s="26" t="s">
        <v>132</v>
      </c>
      <c r="E35" s="7" t="s">
        <v>30</v>
      </c>
      <c r="F35" s="20">
        <f>6.39*1.8</f>
        <v>11.501999999999999</v>
      </c>
      <c r="G35" s="60" t="s">
        <v>272</v>
      </c>
    </row>
    <row r="36" spans="1:7" ht="29.25">
      <c r="A36" s="74" t="s">
        <v>192</v>
      </c>
      <c r="B36" s="7" t="s">
        <v>239</v>
      </c>
      <c r="C36" s="7" t="s">
        <v>160</v>
      </c>
      <c r="D36" s="26" t="s">
        <v>161</v>
      </c>
      <c r="E36" s="7" t="s">
        <v>32</v>
      </c>
      <c r="F36" s="20">
        <v>0.9</v>
      </c>
      <c r="G36" s="61" t="s">
        <v>270</v>
      </c>
    </row>
    <row r="37" spans="1:7">
      <c r="A37" s="72">
        <v>4</v>
      </c>
      <c r="B37" s="14"/>
      <c r="C37" s="14"/>
      <c r="D37" s="11" t="s">
        <v>50</v>
      </c>
      <c r="E37" s="14"/>
      <c r="F37" s="14"/>
      <c r="G37" s="14"/>
    </row>
    <row r="38" spans="1:7" ht="81" customHeight="1">
      <c r="A38" s="74" t="s">
        <v>13</v>
      </c>
      <c r="B38" s="7" t="s">
        <v>239</v>
      </c>
      <c r="C38" s="7" t="s">
        <v>204</v>
      </c>
      <c r="D38" s="26" t="s">
        <v>205</v>
      </c>
      <c r="E38" s="7" t="s">
        <v>30</v>
      </c>
      <c r="F38" s="20">
        <v>49.48</v>
      </c>
      <c r="G38" s="61" t="s">
        <v>317</v>
      </c>
    </row>
    <row r="39" spans="1:7" ht="51.75" customHeight="1">
      <c r="A39" s="74" t="s">
        <v>216</v>
      </c>
      <c r="B39" s="7" t="s">
        <v>239</v>
      </c>
      <c r="C39" s="7" t="s">
        <v>217</v>
      </c>
      <c r="D39" s="26" t="s">
        <v>218</v>
      </c>
      <c r="E39" s="7" t="s">
        <v>31</v>
      </c>
      <c r="F39" s="20">
        <f>49.58*0.015</f>
        <v>0.74369999999999992</v>
      </c>
      <c r="G39" s="111" t="s">
        <v>316</v>
      </c>
    </row>
    <row r="40" spans="1:7">
      <c r="A40" s="72">
        <v>5</v>
      </c>
      <c r="B40" s="14"/>
      <c r="C40" s="14"/>
      <c r="D40" s="11" t="s">
        <v>51</v>
      </c>
      <c r="E40" s="14"/>
      <c r="F40" s="14"/>
      <c r="G40" s="14"/>
    </row>
    <row r="41" spans="1:7" ht="57.75">
      <c r="A41" s="74" t="s">
        <v>14</v>
      </c>
      <c r="B41" s="7" t="s">
        <v>255</v>
      </c>
      <c r="C41" s="7">
        <v>100667</v>
      </c>
      <c r="D41" s="26" t="s">
        <v>248</v>
      </c>
      <c r="E41" s="7" t="s">
        <v>30</v>
      </c>
      <c r="F41" s="20">
        <f>(0.47+1.76)*6</f>
        <v>13.379999999999999</v>
      </c>
      <c r="G41" s="61" t="s">
        <v>271</v>
      </c>
    </row>
    <row r="42" spans="1:7">
      <c r="A42" s="74" t="s">
        <v>193</v>
      </c>
      <c r="B42" s="7" t="s">
        <v>239</v>
      </c>
      <c r="C42" s="7" t="s">
        <v>97</v>
      </c>
      <c r="D42" s="26" t="s">
        <v>98</v>
      </c>
      <c r="E42" s="7" t="s">
        <v>30</v>
      </c>
      <c r="F42" s="20">
        <f>1.27*6</f>
        <v>7.62</v>
      </c>
      <c r="G42" s="61" t="s">
        <v>262</v>
      </c>
    </row>
    <row r="43" spans="1:7" ht="43.5">
      <c r="A43" s="74" t="s">
        <v>194</v>
      </c>
      <c r="B43" s="7" t="s">
        <v>239</v>
      </c>
      <c r="C43" s="7" t="s">
        <v>126</v>
      </c>
      <c r="D43" s="33" t="s">
        <v>127</v>
      </c>
      <c r="E43" s="7" t="s">
        <v>70</v>
      </c>
      <c r="F43" s="54">
        <v>1</v>
      </c>
      <c r="G43" s="60" t="s">
        <v>238</v>
      </c>
    </row>
    <row r="44" spans="1:7">
      <c r="A44" s="72">
        <v>6</v>
      </c>
      <c r="B44" s="14"/>
      <c r="C44" s="14"/>
      <c r="D44" s="11" t="s">
        <v>27</v>
      </c>
      <c r="E44" s="14"/>
      <c r="F44" s="14"/>
      <c r="G44" s="14"/>
    </row>
    <row r="45" spans="1:7" ht="59.25" customHeight="1">
      <c r="A45" s="74" t="s">
        <v>15</v>
      </c>
      <c r="B45" s="7" t="s">
        <v>239</v>
      </c>
      <c r="C45" s="7" t="s">
        <v>71</v>
      </c>
      <c r="D45" s="26" t="s">
        <v>72</v>
      </c>
      <c r="E45" s="7" t="s">
        <v>30</v>
      </c>
      <c r="F45" s="20">
        <f>(59.97*4.36)+ (16.91*1.3)+(14.22*3.3)-13.18-2.1</f>
        <v>315.09819999999996</v>
      </c>
      <c r="G45" s="61" t="s">
        <v>318</v>
      </c>
    </row>
    <row r="46" spans="1:7" ht="43.5">
      <c r="A46" s="74" t="s">
        <v>16</v>
      </c>
      <c r="B46" s="7" t="s">
        <v>239</v>
      </c>
      <c r="C46" s="7" t="s">
        <v>93</v>
      </c>
      <c r="D46" s="33" t="s">
        <v>94</v>
      </c>
      <c r="E46" s="7" t="s">
        <v>32</v>
      </c>
      <c r="F46" s="20">
        <v>2</v>
      </c>
      <c r="G46" s="61" t="s">
        <v>273</v>
      </c>
    </row>
    <row r="47" spans="1:7" ht="48.75" customHeight="1">
      <c r="A47" s="74" t="s">
        <v>89</v>
      </c>
      <c r="B47" s="7" t="s">
        <v>239</v>
      </c>
      <c r="C47" s="7" t="s">
        <v>206</v>
      </c>
      <c r="D47" s="33" t="s">
        <v>208</v>
      </c>
      <c r="E47" s="7" t="s">
        <v>30</v>
      </c>
      <c r="F47" s="20">
        <f>(56.72*3.3)+(7.3*2.8)</f>
        <v>207.61599999999999</v>
      </c>
      <c r="G47" s="61" t="s">
        <v>319</v>
      </c>
    </row>
    <row r="48" spans="1:7" ht="48.75" customHeight="1">
      <c r="A48" s="74" t="s">
        <v>195</v>
      </c>
      <c r="B48" s="7" t="s">
        <v>239</v>
      </c>
      <c r="C48" s="7" t="s">
        <v>99</v>
      </c>
      <c r="D48" s="26" t="s">
        <v>100</v>
      </c>
      <c r="E48" s="7" t="s">
        <v>30</v>
      </c>
      <c r="F48" s="20">
        <f>(56.72*3.3)+(7.3*2.8)</f>
        <v>207.61599999999999</v>
      </c>
      <c r="G48" s="61" t="s">
        <v>320</v>
      </c>
    </row>
    <row r="49" spans="1:7" ht="43.5">
      <c r="A49" s="74" t="s">
        <v>196</v>
      </c>
      <c r="B49" s="7" t="s">
        <v>239</v>
      </c>
      <c r="C49" s="7" t="s">
        <v>103</v>
      </c>
      <c r="D49" s="26" t="s">
        <v>104</v>
      </c>
      <c r="E49" s="7" t="s">
        <v>30</v>
      </c>
      <c r="F49" s="20">
        <f>8.8+12.43+16.92+12.07+3.78</f>
        <v>54.000000000000007</v>
      </c>
      <c r="G49" s="61" t="s">
        <v>321</v>
      </c>
    </row>
    <row r="50" spans="1:7" ht="50.25" customHeight="1">
      <c r="A50" s="74" t="s">
        <v>207</v>
      </c>
      <c r="B50" s="7" t="s">
        <v>239</v>
      </c>
      <c r="C50" s="7" t="s">
        <v>254</v>
      </c>
      <c r="D50" s="26" t="s">
        <v>253</v>
      </c>
      <c r="E50" s="7" t="s">
        <v>30</v>
      </c>
      <c r="F50" s="20">
        <f>(13.38*2)+2.1</f>
        <v>28.860000000000003</v>
      </c>
      <c r="G50" s="61" t="s">
        <v>372</v>
      </c>
    </row>
    <row r="51" spans="1:7">
      <c r="A51" s="72">
        <v>7</v>
      </c>
      <c r="B51" s="14"/>
      <c r="C51" s="14"/>
      <c r="D51" s="11" t="s">
        <v>52</v>
      </c>
      <c r="E51" s="14"/>
      <c r="F51" s="14"/>
      <c r="G51" s="14"/>
    </row>
    <row r="52" spans="1:7" ht="29.25">
      <c r="A52" s="74" t="s">
        <v>17</v>
      </c>
      <c r="B52" s="7" t="s">
        <v>239</v>
      </c>
      <c r="C52" s="7" t="s">
        <v>73</v>
      </c>
      <c r="D52" s="26" t="s">
        <v>74</v>
      </c>
      <c r="E52" s="7" t="s">
        <v>30</v>
      </c>
      <c r="F52" s="20">
        <f>0.62+0.44</f>
        <v>1.06</v>
      </c>
      <c r="G52" s="61" t="s">
        <v>274</v>
      </c>
    </row>
    <row r="53" spans="1:7" ht="29.25">
      <c r="A53" s="74" t="s">
        <v>18</v>
      </c>
      <c r="B53" s="7" t="s">
        <v>239</v>
      </c>
      <c r="C53" s="7" t="s">
        <v>75</v>
      </c>
      <c r="D53" s="27" t="s">
        <v>76</v>
      </c>
      <c r="E53" s="7" t="s">
        <v>70</v>
      </c>
      <c r="F53" s="20">
        <v>1</v>
      </c>
      <c r="G53" s="60" t="s">
        <v>278</v>
      </c>
    </row>
    <row r="54" spans="1:7" ht="29.25">
      <c r="A54" s="74" t="s">
        <v>105</v>
      </c>
      <c r="B54" s="7" t="s">
        <v>239</v>
      </c>
      <c r="C54" s="7" t="s">
        <v>83</v>
      </c>
      <c r="D54" s="27" t="s">
        <v>84</v>
      </c>
      <c r="E54" s="7" t="s">
        <v>70</v>
      </c>
      <c r="F54" s="20">
        <v>2</v>
      </c>
      <c r="G54" s="61" t="s">
        <v>322</v>
      </c>
    </row>
    <row r="55" spans="1:7" ht="29.25">
      <c r="A55" s="74" t="s">
        <v>106</v>
      </c>
      <c r="B55" s="7" t="s">
        <v>239</v>
      </c>
      <c r="C55" s="7" t="s">
        <v>85</v>
      </c>
      <c r="D55" s="27" t="s">
        <v>86</v>
      </c>
      <c r="E55" s="7" t="s">
        <v>70</v>
      </c>
      <c r="F55" s="20">
        <v>5</v>
      </c>
      <c r="G55" s="60" t="s">
        <v>277</v>
      </c>
    </row>
    <row r="56" spans="1:7">
      <c r="A56" s="74" t="s">
        <v>107</v>
      </c>
      <c r="B56" s="7" t="s">
        <v>239</v>
      </c>
      <c r="C56" s="7" t="s">
        <v>87</v>
      </c>
      <c r="D56" s="27" t="s">
        <v>88</v>
      </c>
      <c r="E56" s="7" t="s">
        <v>70</v>
      </c>
      <c r="F56" s="20">
        <v>2</v>
      </c>
      <c r="G56" s="60" t="s">
        <v>276</v>
      </c>
    </row>
    <row r="57" spans="1:7" ht="29.25">
      <c r="A57" s="74" t="s">
        <v>212</v>
      </c>
      <c r="B57" s="7" t="s">
        <v>239</v>
      </c>
      <c r="C57" s="7" t="s">
        <v>211</v>
      </c>
      <c r="D57" s="27" t="s">
        <v>213</v>
      </c>
      <c r="E57" s="7" t="s">
        <v>70</v>
      </c>
      <c r="F57" s="20">
        <v>1</v>
      </c>
      <c r="G57" s="60" t="s">
        <v>275</v>
      </c>
    </row>
    <row r="58" spans="1:7">
      <c r="A58" s="72">
        <v>8</v>
      </c>
      <c r="B58" s="14"/>
      <c r="C58" s="14"/>
      <c r="D58" s="8" t="s">
        <v>90</v>
      </c>
      <c r="E58" s="14"/>
      <c r="F58" s="14"/>
      <c r="G58" s="14"/>
    </row>
    <row r="59" spans="1:7" ht="29.25">
      <c r="A59" s="74" t="s">
        <v>19</v>
      </c>
      <c r="B59" s="7" t="s">
        <v>239</v>
      </c>
      <c r="C59" s="7" t="s">
        <v>225</v>
      </c>
      <c r="D59" s="55" t="s">
        <v>162</v>
      </c>
      <c r="E59" s="7" t="s">
        <v>70</v>
      </c>
      <c r="F59" s="20">
        <v>7</v>
      </c>
      <c r="G59" s="61" t="s">
        <v>301</v>
      </c>
    </row>
    <row r="60" spans="1:7" ht="29.25">
      <c r="A60" s="74" t="s">
        <v>29</v>
      </c>
      <c r="B60" s="7" t="s">
        <v>239</v>
      </c>
      <c r="C60" s="7" t="s">
        <v>281</v>
      </c>
      <c r="D60" s="75" t="s">
        <v>280</v>
      </c>
      <c r="E60" s="7" t="s">
        <v>32</v>
      </c>
      <c r="F60" s="20">
        <f>(1.94*4)+(2.72*4)+(3*2)+(1.92*2)</f>
        <v>28.48</v>
      </c>
      <c r="G60" s="61" t="s">
        <v>323</v>
      </c>
    </row>
    <row r="61" spans="1:7" ht="28.5" customHeight="1">
      <c r="A61" s="74" t="s">
        <v>227</v>
      </c>
      <c r="B61" s="7" t="s">
        <v>249</v>
      </c>
      <c r="C61" s="7">
        <v>97593</v>
      </c>
      <c r="D61" s="76" t="s">
        <v>289</v>
      </c>
      <c r="E61" s="7" t="s">
        <v>70</v>
      </c>
      <c r="F61" s="20">
        <v>13</v>
      </c>
      <c r="G61" s="60" t="s">
        <v>288</v>
      </c>
    </row>
    <row r="62" spans="1:7" ht="29.25">
      <c r="A62" s="74" t="s">
        <v>230</v>
      </c>
      <c r="B62" s="7" t="s">
        <v>239</v>
      </c>
      <c r="C62" s="7" t="s">
        <v>228</v>
      </c>
      <c r="D62" s="75" t="s">
        <v>229</v>
      </c>
      <c r="E62" s="7" t="s">
        <v>32</v>
      </c>
      <c r="F62" s="20">
        <f>28+6</f>
        <v>34</v>
      </c>
      <c r="G62" s="61" t="s">
        <v>302</v>
      </c>
    </row>
    <row r="63" spans="1:7" ht="29.25">
      <c r="A63" s="74" t="s">
        <v>279</v>
      </c>
      <c r="B63" s="7" t="s">
        <v>239</v>
      </c>
      <c r="C63" s="7" t="s">
        <v>163</v>
      </c>
      <c r="D63" s="75" t="s">
        <v>164</v>
      </c>
      <c r="E63" s="7" t="s">
        <v>32</v>
      </c>
      <c r="F63" s="54">
        <f>(28.48+6)*2</f>
        <v>68.960000000000008</v>
      </c>
      <c r="G63" s="61" t="s">
        <v>303</v>
      </c>
    </row>
    <row r="64" spans="1:7">
      <c r="A64" s="72">
        <v>9</v>
      </c>
      <c r="B64" s="14"/>
      <c r="C64" s="14"/>
      <c r="D64" s="8" t="s">
        <v>158</v>
      </c>
      <c r="E64" s="14"/>
      <c r="F64" s="14"/>
      <c r="G64" s="14"/>
    </row>
    <row r="65" spans="1:8" ht="43.5">
      <c r="A65" s="74" t="s">
        <v>20</v>
      </c>
      <c r="B65" s="7" t="s">
        <v>239</v>
      </c>
      <c r="C65" s="7" t="s">
        <v>77</v>
      </c>
      <c r="D65" s="27" t="s">
        <v>78</v>
      </c>
      <c r="E65" s="7" t="s">
        <v>70</v>
      </c>
      <c r="F65" s="20">
        <v>1</v>
      </c>
      <c r="G65" s="61" t="s">
        <v>290</v>
      </c>
    </row>
    <row r="66" spans="1:8" ht="43.5">
      <c r="A66" s="74" t="s">
        <v>108</v>
      </c>
      <c r="B66" s="7" t="s">
        <v>239</v>
      </c>
      <c r="C66" s="7" t="s">
        <v>79</v>
      </c>
      <c r="D66" s="27" t="s">
        <v>80</v>
      </c>
      <c r="E66" s="7" t="s">
        <v>70</v>
      </c>
      <c r="F66" s="20">
        <v>1</v>
      </c>
      <c r="G66" s="61" t="s">
        <v>290</v>
      </c>
    </row>
    <row r="67" spans="1:8" ht="29.25">
      <c r="A67" s="74" t="s">
        <v>197</v>
      </c>
      <c r="B67" s="7" t="s">
        <v>239</v>
      </c>
      <c r="C67" s="7" t="s">
        <v>231</v>
      </c>
      <c r="D67" s="27" t="s">
        <v>232</v>
      </c>
      <c r="E67" s="7" t="s">
        <v>70</v>
      </c>
      <c r="F67" s="20">
        <v>7</v>
      </c>
      <c r="G67" s="61" t="s">
        <v>324</v>
      </c>
    </row>
    <row r="68" spans="1:8">
      <c r="A68" s="72">
        <v>10</v>
      </c>
      <c r="B68" s="14"/>
      <c r="C68" s="14"/>
      <c r="D68" s="8" t="s">
        <v>110</v>
      </c>
      <c r="E68" s="14"/>
      <c r="F68" s="14"/>
      <c r="G68" s="14"/>
    </row>
    <row r="69" spans="1:8" ht="29.25">
      <c r="A69" s="74" t="s">
        <v>21</v>
      </c>
      <c r="B69" s="7" t="s">
        <v>239</v>
      </c>
      <c r="C69" s="7" t="s">
        <v>112</v>
      </c>
      <c r="D69" s="34" t="s">
        <v>113</v>
      </c>
      <c r="E69" s="7" t="s">
        <v>32</v>
      </c>
      <c r="F69" s="20">
        <f>0.9*2</f>
        <v>1.8</v>
      </c>
      <c r="G69" s="61" t="s">
        <v>307</v>
      </c>
    </row>
    <row r="70" spans="1:8" ht="29.25">
      <c r="A70" s="74" t="s">
        <v>22</v>
      </c>
      <c r="B70" s="7" t="s">
        <v>239</v>
      </c>
      <c r="C70" s="7" t="s">
        <v>114</v>
      </c>
      <c r="D70" s="34" t="s">
        <v>115</v>
      </c>
      <c r="E70" s="7" t="s">
        <v>70</v>
      </c>
      <c r="F70" s="20">
        <v>3</v>
      </c>
      <c r="G70" s="60" t="s">
        <v>306</v>
      </c>
    </row>
    <row r="71" spans="1:8" ht="29.25">
      <c r="A71" s="74" t="s">
        <v>291</v>
      </c>
      <c r="B71" s="7" t="s">
        <v>239</v>
      </c>
      <c r="C71" s="7" t="s">
        <v>116</v>
      </c>
      <c r="D71" s="34" t="s">
        <v>117</v>
      </c>
      <c r="E71" s="7" t="s">
        <v>70</v>
      </c>
      <c r="F71" s="20">
        <v>3</v>
      </c>
      <c r="G71" s="60" t="s">
        <v>297</v>
      </c>
    </row>
    <row r="72" spans="1:8" ht="29.25">
      <c r="A72" s="74" t="s">
        <v>292</v>
      </c>
      <c r="B72" s="7" t="s">
        <v>239</v>
      </c>
      <c r="C72" s="7" t="s">
        <v>209</v>
      </c>
      <c r="D72" s="34" t="s">
        <v>210</v>
      </c>
      <c r="E72" s="7" t="s">
        <v>70</v>
      </c>
      <c r="F72" s="20">
        <v>1</v>
      </c>
      <c r="G72" s="60" t="s">
        <v>298</v>
      </c>
    </row>
    <row r="73" spans="1:8">
      <c r="A73" s="74" t="s">
        <v>293</v>
      </c>
      <c r="B73" s="7" t="s">
        <v>239</v>
      </c>
      <c r="C73" s="7" t="s">
        <v>118</v>
      </c>
      <c r="D73" s="34" t="s">
        <v>119</v>
      </c>
      <c r="E73" s="7" t="s">
        <v>70</v>
      </c>
      <c r="F73" s="20">
        <v>2</v>
      </c>
      <c r="G73" s="60" t="s">
        <v>189</v>
      </c>
    </row>
    <row r="74" spans="1:8">
      <c r="A74" s="74" t="s">
        <v>294</v>
      </c>
      <c r="B74" s="7" t="s">
        <v>239</v>
      </c>
      <c r="C74" s="7" t="s">
        <v>120</v>
      </c>
      <c r="D74" s="34" t="s">
        <v>121</v>
      </c>
      <c r="E74" s="7" t="s">
        <v>70</v>
      </c>
      <c r="F74" s="20">
        <v>2</v>
      </c>
      <c r="G74" s="60" t="s">
        <v>189</v>
      </c>
    </row>
    <row r="75" spans="1:8">
      <c r="A75" s="74" t="s">
        <v>295</v>
      </c>
      <c r="B75" s="7" t="s">
        <v>239</v>
      </c>
      <c r="C75" s="7" t="s">
        <v>122</v>
      </c>
      <c r="D75" s="34" t="s">
        <v>123</v>
      </c>
      <c r="E75" s="7" t="s">
        <v>70</v>
      </c>
      <c r="F75" s="20">
        <v>2</v>
      </c>
      <c r="G75" s="60" t="s">
        <v>189</v>
      </c>
    </row>
    <row r="76" spans="1:8">
      <c r="A76" s="74" t="s">
        <v>296</v>
      </c>
      <c r="B76" s="7" t="s">
        <v>239</v>
      </c>
      <c r="C76" s="7" t="s">
        <v>124</v>
      </c>
      <c r="D76" s="34" t="s">
        <v>125</v>
      </c>
      <c r="E76" s="7" t="s">
        <v>70</v>
      </c>
      <c r="F76" s="20">
        <v>2</v>
      </c>
      <c r="G76" s="60" t="s">
        <v>189</v>
      </c>
    </row>
    <row r="77" spans="1:8">
      <c r="A77" s="72">
        <v>11</v>
      </c>
      <c r="B77" s="14"/>
      <c r="C77" s="14"/>
      <c r="D77" s="8" t="s">
        <v>165</v>
      </c>
      <c r="E77" s="14"/>
      <c r="F77" s="14"/>
      <c r="G77" s="14"/>
    </row>
    <row r="78" spans="1:8" ht="29.25">
      <c r="A78" s="74" t="s">
        <v>23</v>
      </c>
      <c r="B78" s="7" t="s">
        <v>239</v>
      </c>
      <c r="C78" s="7" t="s">
        <v>166</v>
      </c>
      <c r="D78" s="34" t="s">
        <v>167</v>
      </c>
      <c r="E78" s="7" t="s">
        <v>30</v>
      </c>
      <c r="F78" s="20">
        <f>14.1+34.84+25.42+22.77</f>
        <v>97.13000000000001</v>
      </c>
      <c r="G78" s="61" t="s">
        <v>311</v>
      </c>
      <c r="H78" s="24"/>
    </row>
    <row r="79" spans="1:8" ht="29.25">
      <c r="A79" s="74" t="s">
        <v>128</v>
      </c>
      <c r="B79" s="7" t="s">
        <v>239</v>
      </c>
      <c r="C79" s="7" t="s">
        <v>168</v>
      </c>
      <c r="D79" s="34" t="s">
        <v>169</v>
      </c>
      <c r="E79" s="7" t="s">
        <v>30</v>
      </c>
      <c r="F79" s="20">
        <f>23.5+32.8+35.43</f>
        <v>91.72999999999999</v>
      </c>
      <c r="G79" s="61" t="s">
        <v>310</v>
      </c>
    </row>
    <row r="80" spans="1:8" ht="29.25">
      <c r="A80" s="74" t="s">
        <v>198</v>
      </c>
      <c r="B80" s="7" t="s">
        <v>239</v>
      </c>
      <c r="C80" s="7" t="s">
        <v>174</v>
      </c>
      <c r="D80" s="34" t="s">
        <v>175</v>
      </c>
      <c r="E80" s="7" t="s">
        <v>70</v>
      </c>
      <c r="F80" s="20">
        <v>65</v>
      </c>
      <c r="G80" s="61" t="s">
        <v>309</v>
      </c>
      <c r="H80" s="24"/>
    </row>
    <row r="81" spans="1:8" ht="29.25">
      <c r="A81" s="74" t="s">
        <v>199</v>
      </c>
      <c r="B81" s="7" t="s">
        <v>239</v>
      </c>
      <c r="C81" s="7" t="s">
        <v>170</v>
      </c>
      <c r="D81" s="34" t="s">
        <v>171</v>
      </c>
      <c r="E81" s="7" t="s">
        <v>70</v>
      </c>
      <c r="F81" s="20">
        <v>8</v>
      </c>
      <c r="G81" s="61" t="s">
        <v>308</v>
      </c>
    </row>
    <row r="82" spans="1:8" ht="30" customHeight="1">
      <c r="A82" s="74" t="s">
        <v>200</v>
      </c>
      <c r="B82" s="7" t="s">
        <v>239</v>
      </c>
      <c r="C82" s="7" t="s">
        <v>172</v>
      </c>
      <c r="D82" s="34" t="s">
        <v>173</v>
      </c>
      <c r="E82" s="7" t="s">
        <v>30</v>
      </c>
      <c r="F82" s="20">
        <f>106.6+11.65</f>
        <v>118.25</v>
      </c>
      <c r="G82" s="108" t="s">
        <v>332</v>
      </c>
    </row>
    <row r="83" spans="1:8">
      <c r="A83" s="74" t="s">
        <v>201</v>
      </c>
      <c r="B83" s="7" t="s">
        <v>239</v>
      </c>
      <c r="C83" s="7" t="s">
        <v>234</v>
      </c>
      <c r="D83" s="34" t="s">
        <v>235</v>
      </c>
      <c r="E83" s="7" t="s">
        <v>70</v>
      </c>
      <c r="F83" s="20">
        <v>15.5</v>
      </c>
      <c r="G83" s="60" t="s">
        <v>300</v>
      </c>
    </row>
    <row r="84" spans="1:8">
      <c r="A84" s="74" t="s">
        <v>202</v>
      </c>
      <c r="B84" s="7" t="s">
        <v>239</v>
      </c>
      <c r="C84" s="7" t="s">
        <v>214</v>
      </c>
      <c r="D84" s="34" t="s">
        <v>215</v>
      </c>
      <c r="E84" s="7" t="s">
        <v>30</v>
      </c>
      <c r="F84" s="20">
        <v>188.86</v>
      </c>
      <c r="G84" s="60" t="s">
        <v>304</v>
      </c>
    </row>
    <row r="85" spans="1:8">
      <c r="A85" s="74" t="s">
        <v>203</v>
      </c>
      <c r="B85" s="7" t="s">
        <v>239</v>
      </c>
      <c r="C85" s="7" t="s">
        <v>236</v>
      </c>
      <c r="D85" s="34" t="s">
        <v>237</v>
      </c>
      <c r="E85" s="7" t="s">
        <v>31</v>
      </c>
      <c r="F85" s="20">
        <v>1283.5440000000001</v>
      </c>
      <c r="G85" s="60" t="s">
        <v>325</v>
      </c>
    </row>
    <row r="86" spans="1:8">
      <c r="A86" s="72">
        <v>12</v>
      </c>
      <c r="B86" s="14"/>
      <c r="C86" s="14"/>
      <c r="D86" s="8" t="s">
        <v>53</v>
      </c>
      <c r="E86" s="14"/>
      <c r="F86" s="14"/>
      <c r="G86" s="14"/>
    </row>
    <row r="87" spans="1:8" ht="72" customHeight="1">
      <c r="A87" s="7" t="s">
        <v>24</v>
      </c>
      <c r="B87" s="7" t="s">
        <v>239</v>
      </c>
      <c r="C87" s="7" t="s">
        <v>57</v>
      </c>
      <c r="D87" s="34" t="s">
        <v>58</v>
      </c>
      <c r="E87" s="7" t="s">
        <v>31</v>
      </c>
      <c r="F87" s="54">
        <f>((49.48*0.03)+(23.04*0.05*0.15)+(106.6*0.035)+0.18)*1.3</f>
        <v>7.2386600000000003</v>
      </c>
      <c r="G87" s="61" t="s">
        <v>299</v>
      </c>
    </row>
    <row r="88" spans="1:8">
      <c r="A88" s="72">
        <v>13</v>
      </c>
      <c r="B88" s="14"/>
      <c r="C88" s="14"/>
      <c r="D88" s="8" t="s">
        <v>28</v>
      </c>
      <c r="E88" s="14"/>
      <c r="F88" s="14"/>
      <c r="G88" s="14"/>
    </row>
    <row r="89" spans="1:8" ht="29.25">
      <c r="A89" s="74" t="s">
        <v>109</v>
      </c>
      <c r="B89" s="7" t="s">
        <v>239</v>
      </c>
      <c r="C89" s="7" t="s">
        <v>81</v>
      </c>
      <c r="D89" s="2" t="s">
        <v>82</v>
      </c>
      <c r="E89" s="7" t="s">
        <v>30</v>
      </c>
      <c r="F89" s="20">
        <f>74.14+11.5</f>
        <v>85.64</v>
      </c>
      <c r="G89" s="61" t="s">
        <v>327</v>
      </c>
    </row>
    <row r="90" spans="1:8">
      <c r="A90" s="12"/>
      <c r="B90" s="16"/>
      <c r="C90" s="16"/>
      <c r="D90" s="3"/>
      <c r="E90" s="16"/>
      <c r="F90" s="16"/>
      <c r="G90" s="16"/>
    </row>
    <row r="91" spans="1:8" ht="2.25" customHeight="1">
      <c r="H91" s="35"/>
    </row>
    <row r="92" spans="1:8">
      <c r="H92" s="24"/>
    </row>
    <row r="93" spans="1:8">
      <c r="E93" s="184"/>
      <c r="F93" s="184"/>
      <c r="G93" s="184"/>
    </row>
    <row r="94" spans="1:8">
      <c r="E94" s="190" t="s">
        <v>33</v>
      </c>
      <c r="F94" s="190"/>
      <c r="G94" s="190"/>
    </row>
    <row r="95" spans="1:8">
      <c r="E95" s="190" t="s">
        <v>34</v>
      </c>
      <c r="F95" s="190"/>
      <c r="G95" s="190"/>
    </row>
    <row r="96" spans="1:8">
      <c r="E96" s="191" t="s">
        <v>329</v>
      </c>
      <c r="F96" s="191"/>
      <c r="G96" s="191"/>
      <c r="H96" s="24"/>
    </row>
    <row r="307" spans="1:7">
      <c r="A307" s="1"/>
      <c r="B307" s="1"/>
      <c r="C307" s="1"/>
      <c r="D307" s="1"/>
      <c r="E307" s="1"/>
      <c r="F307" s="1"/>
      <c r="G307" s="1"/>
    </row>
    <row r="308" spans="1:7">
      <c r="A308" s="1"/>
      <c r="B308" s="1"/>
      <c r="C308" s="1"/>
      <c r="D308" s="1"/>
      <c r="E308" s="1"/>
      <c r="F308" s="1"/>
      <c r="G308" s="1"/>
    </row>
    <row r="309" spans="1:7">
      <c r="A309" s="1"/>
      <c r="B309" s="1"/>
      <c r="C309" s="1"/>
      <c r="D309" s="1"/>
      <c r="E309" s="1"/>
      <c r="F309" s="1"/>
      <c r="G309" s="1"/>
    </row>
    <row r="310" spans="1:7">
      <c r="A310" s="1"/>
      <c r="B310" s="1"/>
      <c r="C310" s="1"/>
      <c r="D310" s="1"/>
      <c r="E310" s="1"/>
      <c r="F310" s="1"/>
      <c r="G310" s="1"/>
    </row>
    <row r="311" spans="1:7">
      <c r="A311" s="1"/>
      <c r="B311" s="1"/>
      <c r="C311" s="1"/>
      <c r="D311" s="1"/>
      <c r="E311" s="1"/>
      <c r="F311" s="1"/>
      <c r="G311" s="1"/>
    </row>
    <row r="312" spans="1:7">
      <c r="A312" s="1"/>
      <c r="B312" s="1"/>
      <c r="C312" s="1"/>
      <c r="D312" s="1"/>
      <c r="E312" s="1"/>
      <c r="F312" s="1"/>
      <c r="G312" s="1"/>
    </row>
    <row r="313" spans="1:7">
      <c r="A313" s="1"/>
      <c r="B313" s="1"/>
      <c r="C313" s="1"/>
      <c r="D313" s="1"/>
      <c r="E313" s="1"/>
      <c r="F313" s="1"/>
      <c r="G313" s="1"/>
    </row>
    <row r="314" spans="1:7">
      <c r="A314" s="1"/>
      <c r="B314" s="1"/>
      <c r="C314" s="1"/>
      <c r="D314" s="1"/>
      <c r="E314" s="1"/>
      <c r="F314" s="1"/>
      <c r="G314" s="1"/>
    </row>
    <row r="315" spans="1:7">
      <c r="A315" s="1"/>
      <c r="B315" s="1"/>
      <c r="C315" s="1"/>
      <c r="D315" s="1"/>
      <c r="E315" s="1"/>
      <c r="F315" s="1"/>
      <c r="G315" s="1"/>
    </row>
    <row r="316" spans="1:7">
      <c r="A316" s="1"/>
      <c r="B316" s="1"/>
      <c r="C316" s="1"/>
      <c r="D316" s="1"/>
      <c r="E316" s="1"/>
      <c r="F316" s="1"/>
      <c r="G316" s="1"/>
    </row>
    <row r="317" spans="1:7">
      <c r="A317" s="1"/>
      <c r="B317" s="1"/>
      <c r="C317" s="1"/>
      <c r="D317" s="1"/>
      <c r="E317" s="1"/>
      <c r="F317" s="1"/>
      <c r="G317" s="1"/>
    </row>
    <row r="318" spans="1:7">
      <c r="A318" s="1"/>
      <c r="B318" s="1"/>
      <c r="C318" s="1"/>
      <c r="D318" s="1"/>
      <c r="E318" s="1"/>
      <c r="F318" s="1"/>
      <c r="G318" s="1"/>
    </row>
    <row r="319" spans="1:7">
      <c r="A319" s="1"/>
      <c r="B319" s="1"/>
      <c r="C319" s="1"/>
      <c r="D319" s="1"/>
      <c r="E319" s="1"/>
      <c r="F319" s="1"/>
      <c r="G319" s="1"/>
    </row>
    <row r="320" spans="1:7">
      <c r="A320" s="1"/>
      <c r="B320" s="1"/>
      <c r="C320" s="1"/>
      <c r="D320" s="1"/>
      <c r="E320" s="1"/>
      <c r="F320" s="1"/>
      <c r="G320" s="1"/>
    </row>
    <row r="321" spans="1:7">
      <c r="A321" s="1"/>
      <c r="B321" s="1"/>
      <c r="C321" s="1"/>
      <c r="D321" s="1"/>
      <c r="E321" s="1"/>
      <c r="F321" s="1"/>
      <c r="G321" s="1"/>
    </row>
    <row r="322" spans="1:7">
      <c r="A322" s="1"/>
      <c r="B322" s="1"/>
      <c r="C322" s="1"/>
      <c r="D322" s="1"/>
      <c r="E322" s="1"/>
      <c r="F322" s="1"/>
      <c r="G322" s="1"/>
    </row>
    <row r="323" spans="1:7">
      <c r="A323" s="1"/>
      <c r="B323" s="1"/>
      <c r="C323" s="1"/>
      <c r="D323" s="1"/>
      <c r="E323" s="1"/>
      <c r="F323" s="1"/>
      <c r="G323" s="1"/>
    </row>
    <row r="324" spans="1:7">
      <c r="A324" s="1"/>
      <c r="B324" s="1"/>
      <c r="C324" s="1"/>
      <c r="D324" s="1"/>
      <c r="E324" s="1"/>
      <c r="F324" s="1"/>
      <c r="G324" s="1"/>
    </row>
    <row r="325" spans="1:7">
      <c r="A325" s="1"/>
      <c r="B325" s="1"/>
      <c r="C325" s="1"/>
      <c r="D325" s="1"/>
      <c r="E325" s="1"/>
      <c r="F325" s="1"/>
      <c r="G325" s="1"/>
    </row>
    <row r="326" spans="1:7">
      <c r="A326" s="1"/>
      <c r="B326" s="1"/>
      <c r="C326" s="1"/>
      <c r="D326" s="1"/>
      <c r="E326" s="1"/>
      <c r="F326" s="1"/>
      <c r="G326" s="1"/>
    </row>
    <row r="327" spans="1:7">
      <c r="A327" s="1"/>
      <c r="B327" s="1"/>
      <c r="C327" s="1"/>
      <c r="D327" s="1"/>
      <c r="E327" s="1"/>
      <c r="F327" s="1"/>
      <c r="G327" s="1"/>
    </row>
    <row r="328" spans="1:7">
      <c r="A328" s="1"/>
      <c r="B328" s="1"/>
      <c r="C328" s="1"/>
      <c r="D328" s="1"/>
      <c r="E328" s="1"/>
      <c r="F328" s="1"/>
      <c r="G328" s="1"/>
    </row>
    <row r="329" spans="1:7">
      <c r="A329" s="1"/>
      <c r="B329" s="1"/>
      <c r="C329" s="1"/>
      <c r="D329" s="1"/>
      <c r="E329" s="1"/>
      <c r="F329" s="1"/>
      <c r="G329" s="1"/>
    </row>
    <row r="330" spans="1:7">
      <c r="A330" s="1"/>
      <c r="B330" s="1"/>
      <c r="C330" s="1"/>
      <c r="D330" s="1"/>
      <c r="E330" s="1"/>
      <c r="F330" s="1"/>
      <c r="G330" s="1"/>
    </row>
    <row r="331" spans="1:7">
      <c r="A331" s="1"/>
      <c r="B331" s="1"/>
      <c r="C331" s="1"/>
      <c r="D331" s="1"/>
      <c r="E331" s="1"/>
      <c r="F331" s="1"/>
      <c r="G331" s="1"/>
    </row>
    <row r="332" spans="1:7">
      <c r="A332" s="1"/>
      <c r="B332" s="1"/>
      <c r="C332" s="1"/>
      <c r="D332" s="1"/>
      <c r="E332" s="1"/>
      <c r="F332" s="1"/>
      <c r="G332" s="1"/>
    </row>
    <row r="333" spans="1:7">
      <c r="A333" s="1"/>
      <c r="B333" s="1"/>
      <c r="C333" s="1"/>
      <c r="D333" s="1"/>
      <c r="E333" s="1"/>
      <c r="F333" s="1"/>
      <c r="G333" s="1"/>
    </row>
    <row r="334" spans="1:7">
      <c r="A334" s="1"/>
      <c r="B334" s="1"/>
      <c r="C334" s="1"/>
      <c r="D334" s="1"/>
      <c r="E334" s="1"/>
      <c r="F334" s="1"/>
      <c r="G334" s="1"/>
    </row>
    <row r="335" spans="1:7">
      <c r="A335" s="1"/>
      <c r="B335" s="1"/>
      <c r="C335" s="1"/>
      <c r="D335" s="1"/>
      <c r="E335" s="1"/>
      <c r="F335" s="1"/>
      <c r="G335" s="1"/>
    </row>
    <row r="336" spans="1:7">
      <c r="A336" s="1"/>
      <c r="B336" s="1"/>
      <c r="C336" s="1"/>
      <c r="D336" s="1"/>
      <c r="E336" s="1"/>
      <c r="F336" s="1"/>
      <c r="G336" s="1"/>
    </row>
    <row r="337" spans="1:7">
      <c r="A337" s="1"/>
      <c r="B337" s="1"/>
      <c r="C337" s="1"/>
      <c r="D337" s="1"/>
      <c r="E337" s="1"/>
      <c r="F337" s="1"/>
      <c r="G337" s="1"/>
    </row>
    <row r="338" spans="1:7">
      <c r="A338" s="1"/>
      <c r="B338" s="1"/>
      <c r="C338" s="1"/>
      <c r="D338" s="1"/>
      <c r="E338" s="1"/>
      <c r="F338" s="1"/>
      <c r="G338" s="1"/>
    </row>
    <row r="339" spans="1:7">
      <c r="A339" s="1"/>
      <c r="B339" s="1"/>
      <c r="C339" s="1"/>
      <c r="D339" s="1"/>
      <c r="E339" s="1"/>
      <c r="F339" s="1"/>
      <c r="G339" s="1"/>
    </row>
    <row r="340" spans="1:7">
      <c r="A340" s="1"/>
      <c r="B340" s="1"/>
      <c r="C340" s="1"/>
      <c r="D340" s="1"/>
      <c r="E340" s="1"/>
      <c r="F340" s="1"/>
      <c r="G340" s="1"/>
    </row>
    <row r="341" spans="1:7">
      <c r="A341" s="1"/>
      <c r="B341" s="1"/>
      <c r="C341" s="1"/>
      <c r="D341" s="1"/>
      <c r="E341" s="1"/>
      <c r="F341" s="1"/>
      <c r="G341" s="1"/>
    </row>
    <row r="342" spans="1:7">
      <c r="A342" s="1"/>
      <c r="B342" s="1"/>
      <c r="C342" s="1"/>
      <c r="D342" s="1"/>
      <c r="E342" s="1"/>
      <c r="F342" s="1"/>
      <c r="G342" s="1"/>
    </row>
    <row r="343" spans="1:7">
      <c r="A343" s="1"/>
      <c r="B343" s="1"/>
      <c r="C343" s="1"/>
      <c r="D343" s="1"/>
      <c r="E343" s="1"/>
      <c r="F343" s="1"/>
      <c r="G343" s="1"/>
    </row>
    <row r="344" spans="1:7">
      <c r="A344" s="1"/>
      <c r="B344" s="1"/>
      <c r="C344" s="1"/>
      <c r="D344" s="1"/>
      <c r="E344" s="1"/>
      <c r="F344" s="1"/>
      <c r="G344" s="1"/>
    </row>
    <row r="345" spans="1:7">
      <c r="A345" s="1"/>
      <c r="B345" s="1"/>
      <c r="C345" s="1"/>
      <c r="D345" s="1"/>
      <c r="E345" s="1"/>
      <c r="F345" s="1"/>
      <c r="G345" s="1"/>
    </row>
    <row r="346" spans="1:7">
      <c r="A346" s="1"/>
      <c r="B346" s="1"/>
      <c r="C346" s="1"/>
      <c r="D346" s="1"/>
      <c r="E346" s="1"/>
      <c r="F346" s="1"/>
      <c r="G346" s="1"/>
    </row>
    <row r="347" spans="1:7">
      <c r="A347" s="1"/>
      <c r="B347" s="1"/>
      <c r="C347" s="1"/>
      <c r="D347" s="1"/>
      <c r="E347" s="1"/>
      <c r="F347" s="1"/>
      <c r="G347" s="1"/>
    </row>
    <row r="348" spans="1:7">
      <c r="A348" s="1"/>
      <c r="B348" s="1"/>
      <c r="C348" s="1"/>
      <c r="D348" s="1"/>
      <c r="E348" s="1"/>
      <c r="F348" s="1"/>
      <c r="G348" s="1"/>
    </row>
    <row r="349" spans="1:7">
      <c r="A349" s="1"/>
      <c r="B349" s="1"/>
      <c r="C349" s="1"/>
      <c r="D349" s="1"/>
      <c r="E349" s="1"/>
      <c r="F349" s="1"/>
      <c r="G349" s="1"/>
    </row>
    <row r="350" spans="1:7">
      <c r="A350" s="1"/>
      <c r="B350" s="1"/>
      <c r="C350" s="1"/>
      <c r="D350" s="1"/>
      <c r="E350" s="1"/>
      <c r="F350" s="1"/>
      <c r="G350" s="1"/>
    </row>
    <row r="351" spans="1:7">
      <c r="A351" s="1"/>
      <c r="B351" s="1"/>
      <c r="C351" s="1"/>
      <c r="D351" s="1"/>
      <c r="E351" s="1"/>
      <c r="F351" s="1"/>
      <c r="G351" s="1"/>
    </row>
    <row r="352" spans="1:7">
      <c r="A352" s="1"/>
      <c r="B352" s="1"/>
      <c r="C352" s="1"/>
      <c r="D352" s="1"/>
      <c r="E352" s="1"/>
      <c r="F352" s="1"/>
      <c r="G352" s="1"/>
    </row>
    <row r="353" spans="1:7">
      <c r="A353" s="1"/>
      <c r="B353" s="1"/>
      <c r="C353" s="1"/>
      <c r="D353" s="1"/>
      <c r="E353" s="1"/>
      <c r="F353" s="1"/>
      <c r="G353" s="1"/>
    </row>
    <row r="354" spans="1:7">
      <c r="A354" s="1"/>
      <c r="B354" s="1"/>
      <c r="C354" s="1"/>
      <c r="D354" s="1"/>
      <c r="E354" s="1"/>
      <c r="F354" s="1"/>
      <c r="G354" s="1"/>
    </row>
    <row r="355" spans="1:7">
      <c r="A355" s="1"/>
      <c r="B355" s="1"/>
      <c r="C355" s="1"/>
      <c r="D355" s="1"/>
      <c r="E355" s="1"/>
      <c r="F355" s="1"/>
      <c r="G355" s="1"/>
    </row>
    <row r="356" spans="1:7">
      <c r="A356" s="1"/>
      <c r="B356" s="1"/>
      <c r="C356" s="1"/>
      <c r="D356" s="1"/>
      <c r="E356" s="1"/>
      <c r="F356" s="1"/>
      <c r="G356" s="1"/>
    </row>
    <row r="357" spans="1:7">
      <c r="A357" s="1"/>
      <c r="B357" s="1"/>
      <c r="C357" s="1"/>
      <c r="D357" s="1"/>
      <c r="E357" s="1"/>
      <c r="F357" s="1"/>
      <c r="G357" s="1"/>
    </row>
    <row r="358" spans="1:7">
      <c r="A358" s="1"/>
      <c r="B358" s="1"/>
      <c r="C358" s="1"/>
      <c r="D358" s="1"/>
      <c r="E358" s="1"/>
      <c r="F358" s="1"/>
      <c r="G358" s="1"/>
    </row>
    <row r="359" spans="1:7">
      <c r="A359" s="1"/>
      <c r="B359" s="1"/>
      <c r="C359" s="1"/>
      <c r="D359" s="1"/>
      <c r="E359" s="1"/>
      <c r="F359" s="1"/>
      <c r="G359" s="1"/>
    </row>
    <row r="360" spans="1:7">
      <c r="A360" s="1"/>
      <c r="B360" s="1"/>
      <c r="C360" s="1"/>
      <c r="D360" s="1"/>
      <c r="E360" s="1"/>
      <c r="F360" s="1"/>
      <c r="G360" s="1"/>
    </row>
    <row r="361" spans="1:7">
      <c r="A361" s="1"/>
      <c r="B361" s="1"/>
      <c r="C361" s="1"/>
      <c r="D361" s="1"/>
      <c r="E361" s="1"/>
      <c r="F361" s="1"/>
      <c r="G361" s="1"/>
    </row>
    <row r="362" spans="1:7">
      <c r="A362" s="1"/>
      <c r="B362" s="1"/>
      <c r="C362" s="1"/>
      <c r="D362" s="1"/>
      <c r="E362" s="1"/>
      <c r="F362" s="1"/>
      <c r="G362" s="1"/>
    </row>
    <row r="363" spans="1:7">
      <c r="A363" s="1"/>
      <c r="B363" s="1"/>
      <c r="C363" s="1"/>
      <c r="D363" s="1"/>
      <c r="E363" s="1"/>
      <c r="F363" s="1"/>
      <c r="G363" s="1"/>
    </row>
    <row r="364" spans="1:7">
      <c r="A364" s="1"/>
      <c r="B364" s="1"/>
      <c r="C364" s="1"/>
      <c r="D364" s="1"/>
      <c r="E364" s="1"/>
      <c r="F364" s="1"/>
      <c r="G364" s="1"/>
    </row>
    <row r="365" spans="1:7">
      <c r="A365" s="1"/>
      <c r="B365" s="1"/>
      <c r="C365" s="1"/>
      <c r="D365" s="1"/>
      <c r="E365" s="1"/>
      <c r="F365" s="1"/>
      <c r="G365" s="1"/>
    </row>
    <row r="366" spans="1:7">
      <c r="A366" s="1"/>
      <c r="B366" s="1"/>
      <c r="C366" s="1"/>
      <c r="D366" s="1"/>
      <c r="E366" s="1"/>
      <c r="F366" s="1"/>
      <c r="G366" s="1"/>
    </row>
    <row r="367" spans="1:7">
      <c r="A367" s="1"/>
      <c r="B367" s="1"/>
      <c r="C367" s="1"/>
      <c r="D367" s="1"/>
      <c r="E367" s="1"/>
      <c r="F367" s="1"/>
      <c r="G367" s="1"/>
    </row>
    <row r="368" spans="1:7">
      <c r="A368" s="1"/>
      <c r="B368" s="1"/>
      <c r="C368" s="1"/>
      <c r="D368" s="1"/>
      <c r="E368" s="1"/>
      <c r="F368" s="1"/>
      <c r="G368" s="1"/>
    </row>
    <row r="369" spans="1:7">
      <c r="A369" s="1"/>
      <c r="B369" s="1"/>
      <c r="C369" s="1"/>
      <c r="D369" s="1"/>
      <c r="E369" s="1"/>
      <c r="F369" s="1"/>
      <c r="G369" s="1"/>
    </row>
    <row r="370" spans="1:7">
      <c r="A370" s="1"/>
      <c r="B370" s="1"/>
      <c r="C370" s="1"/>
      <c r="D370" s="1"/>
      <c r="E370" s="1"/>
      <c r="F370" s="1"/>
      <c r="G370" s="1"/>
    </row>
    <row r="371" spans="1:7">
      <c r="A371" s="1"/>
      <c r="B371" s="1"/>
      <c r="C371" s="1"/>
      <c r="D371" s="1"/>
      <c r="E371" s="1"/>
      <c r="F371" s="1"/>
      <c r="G371" s="1"/>
    </row>
    <row r="372" spans="1:7">
      <c r="A372" s="1"/>
      <c r="B372" s="1"/>
      <c r="C372" s="1"/>
      <c r="D372" s="1"/>
      <c r="E372" s="1"/>
      <c r="F372" s="1"/>
      <c r="G372" s="1"/>
    </row>
    <row r="373" spans="1:7">
      <c r="A373" s="1"/>
      <c r="B373" s="1"/>
      <c r="C373" s="1"/>
      <c r="D373" s="1"/>
      <c r="E373" s="1"/>
      <c r="F373" s="1"/>
      <c r="G373" s="1"/>
    </row>
    <row r="374" spans="1:7">
      <c r="A374" s="1"/>
      <c r="B374" s="1"/>
      <c r="C374" s="1"/>
      <c r="D374" s="1"/>
      <c r="E374" s="1"/>
      <c r="F374" s="1"/>
      <c r="G374" s="1"/>
    </row>
    <row r="375" spans="1:7">
      <c r="A375" s="1"/>
      <c r="B375" s="1"/>
      <c r="C375" s="1"/>
      <c r="D375" s="1"/>
      <c r="E375" s="1"/>
      <c r="F375" s="1"/>
      <c r="G375" s="1"/>
    </row>
    <row r="376" spans="1:7">
      <c r="A376" s="1"/>
      <c r="B376" s="1"/>
      <c r="C376" s="1"/>
      <c r="D376" s="1"/>
      <c r="E376" s="1"/>
      <c r="F376" s="1"/>
      <c r="G376" s="1"/>
    </row>
    <row r="377" spans="1:7">
      <c r="A377" s="1"/>
      <c r="B377" s="1"/>
      <c r="C377" s="1"/>
      <c r="D377" s="1"/>
      <c r="E377" s="1"/>
      <c r="F377" s="1"/>
      <c r="G377" s="1"/>
    </row>
    <row r="378" spans="1:7">
      <c r="A378" s="1"/>
      <c r="B378" s="1"/>
      <c r="C378" s="1"/>
      <c r="D378" s="1"/>
      <c r="E378" s="1"/>
      <c r="F378" s="1"/>
      <c r="G378" s="1"/>
    </row>
    <row r="379" spans="1:7">
      <c r="A379" s="1"/>
      <c r="B379" s="1"/>
      <c r="C379" s="1"/>
      <c r="D379" s="1"/>
      <c r="E379" s="1"/>
      <c r="F379" s="1"/>
      <c r="G379" s="1"/>
    </row>
    <row r="380" spans="1:7">
      <c r="A380" s="1"/>
      <c r="B380" s="1"/>
      <c r="C380" s="1"/>
      <c r="D380" s="1"/>
      <c r="E380" s="1"/>
      <c r="F380" s="1"/>
      <c r="G380" s="1"/>
    </row>
    <row r="381" spans="1:7">
      <c r="A381" s="1"/>
      <c r="B381" s="1"/>
      <c r="C381" s="1"/>
      <c r="D381" s="1"/>
      <c r="E381" s="1"/>
      <c r="F381" s="1"/>
      <c r="G381" s="1"/>
    </row>
    <row r="382" spans="1:7">
      <c r="A382" s="1"/>
      <c r="B382" s="1"/>
      <c r="C382" s="1"/>
      <c r="D382" s="1"/>
      <c r="E382" s="1"/>
      <c r="F382" s="1"/>
      <c r="G382" s="1"/>
    </row>
    <row r="383" spans="1:7">
      <c r="A383" s="1"/>
      <c r="B383" s="1"/>
      <c r="C383" s="1"/>
      <c r="D383" s="1"/>
      <c r="E383" s="1"/>
      <c r="F383" s="1"/>
      <c r="G383" s="1"/>
    </row>
    <row r="384" spans="1:7">
      <c r="A384" s="1"/>
      <c r="B384" s="1"/>
      <c r="C384" s="1"/>
      <c r="D384" s="1"/>
      <c r="E384" s="1"/>
      <c r="F384" s="1"/>
      <c r="G384" s="1"/>
    </row>
    <row r="385" spans="1:7">
      <c r="A385" s="1"/>
      <c r="B385" s="1"/>
      <c r="C385" s="1"/>
      <c r="D385" s="1"/>
      <c r="E385" s="1"/>
      <c r="F385" s="1"/>
      <c r="G385" s="1"/>
    </row>
    <row r="386" spans="1:7">
      <c r="A386" s="1"/>
      <c r="B386" s="1"/>
      <c r="C386" s="1"/>
      <c r="D386" s="1"/>
      <c r="E386" s="1"/>
      <c r="F386" s="1"/>
      <c r="G386" s="1"/>
    </row>
    <row r="387" spans="1:7">
      <c r="A387" s="1"/>
      <c r="B387" s="1"/>
      <c r="C387" s="1"/>
      <c r="D387" s="1"/>
      <c r="E387" s="1"/>
      <c r="F387" s="1"/>
      <c r="G387" s="1"/>
    </row>
    <row r="388" spans="1:7">
      <c r="A388" s="1"/>
      <c r="B388" s="1"/>
      <c r="C388" s="1"/>
      <c r="D388" s="1"/>
      <c r="E388" s="1"/>
      <c r="F388" s="1"/>
      <c r="G388" s="1"/>
    </row>
    <row r="389" spans="1:7">
      <c r="A389" s="1"/>
      <c r="B389" s="1"/>
      <c r="C389" s="1"/>
      <c r="D389" s="1"/>
      <c r="E389" s="1"/>
      <c r="F389" s="1"/>
      <c r="G389" s="1"/>
    </row>
    <row r="390" spans="1:7">
      <c r="A390" s="1"/>
      <c r="B390" s="1"/>
      <c r="C390" s="1"/>
      <c r="D390" s="1"/>
      <c r="E390" s="1"/>
      <c r="F390" s="1"/>
      <c r="G390" s="1"/>
    </row>
    <row r="391" spans="1:7">
      <c r="A391" s="1"/>
      <c r="B391" s="1"/>
      <c r="C391" s="1"/>
      <c r="D391" s="1"/>
      <c r="E391" s="1"/>
      <c r="F391" s="1"/>
      <c r="G391" s="1"/>
    </row>
    <row r="392" spans="1:7">
      <c r="A392" s="1"/>
      <c r="B392" s="1"/>
      <c r="C392" s="1"/>
      <c r="D392" s="1"/>
      <c r="E392" s="1"/>
      <c r="F392" s="1"/>
      <c r="G392" s="1"/>
    </row>
    <row r="393" spans="1:7">
      <c r="A393" s="1"/>
      <c r="B393" s="1"/>
      <c r="C393" s="1"/>
      <c r="D393" s="1"/>
      <c r="E393" s="1"/>
      <c r="F393" s="1"/>
      <c r="G393" s="1"/>
    </row>
    <row r="394" spans="1:7">
      <c r="A394" s="1"/>
      <c r="B394" s="1"/>
      <c r="C394" s="1"/>
      <c r="D394" s="1"/>
      <c r="E394" s="1"/>
      <c r="F394" s="1"/>
      <c r="G394" s="1"/>
    </row>
    <row r="395" spans="1:7">
      <c r="A395" s="1"/>
      <c r="B395" s="1"/>
      <c r="C395" s="1"/>
      <c r="D395" s="1"/>
      <c r="E395" s="1"/>
      <c r="F395" s="1"/>
      <c r="G395" s="1"/>
    </row>
    <row r="396" spans="1:7">
      <c r="A396" s="1"/>
      <c r="B396" s="1"/>
      <c r="C396" s="1"/>
      <c r="D396" s="1"/>
      <c r="E396" s="1"/>
      <c r="F396" s="1"/>
      <c r="G396" s="1"/>
    </row>
    <row r="397" spans="1:7">
      <c r="A397" s="1"/>
      <c r="B397" s="1"/>
      <c r="C397" s="1"/>
      <c r="D397" s="1"/>
      <c r="E397" s="1"/>
      <c r="F397" s="1"/>
      <c r="G397" s="1"/>
    </row>
    <row r="398" spans="1:7">
      <c r="A398" s="1"/>
      <c r="B398" s="1"/>
      <c r="C398" s="1"/>
      <c r="D398" s="1"/>
      <c r="E398" s="1"/>
      <c r="F398" s="1"/>
      <c r="G398" s="1"/>
    </row>
    <row r="399" spans="1:7">
      <c r="A399" s="1"/>
      <c r="B399" s="1"/>
      <c r="C399" s="1"/>
      <c r="D399" s="1"/>
      <c r="E399" s="1"/>
      <c r="F399" s="1"/>
      <c r="G399" s="1"/>
    </row>
    <row r="400" spans="1:7">
      <c r="A400" s="1"/>
      <c r="B400" s="1"/>
      <c r="C400" s="1"/>
      <c r="D400" s="1"/>
      <c r="E400" s="1"/>
      <c r="F400" s="1"/>
      <c r="G400" s="1"/>
    </row>
    <row r="401" spans="1:7">
      <c r="A401" s="1"/>
      <c r="B401" s="1"/>
      <c r="C401" s="1"/>
      <c r="D401" s="1"/>
      <c r="E401" s="1"/>
      <c r="F401" s="1"/>
      <c r="G401" s="1"/>
    </row>
    <row r="402" spans="1:7">
      <c r="A402" s="1"/>
      <c r="B402" s="1"/>
      <c r="C402" s="1"/>
      <c r="D402" s="1"/>
      <c r="E402" s="1"/>
      <c r="F402" s="1"/>
      <c r="G402" s="1"/>
    </row>
    <row r="403" spans="1:7">
      <c r="A403" s="1"/>
      <c r="B403" s="1"/>
      <c r="C403" s="1"/>
      <c r="D403" s="1"/>
      <c r="E403" s="1"/>
      <c r="F403" s="1"/>
      <c r="G403" s="1"/>
    </row>
    <row r="404" spans="1:7">
      <c r="A404" s="1"/>
      <c r="B404" s="1"/>
      <c r="C404" s="1"/>
      <c r="D404" s="1"/>
      <c r="E404" s="1"/>
      <c r="F404" s="1"/>
      <c r="G404" s="1"/>
    </row>
    <row r="405" spans="1:7">
      <c r="A405" s="1"/>
      <c r="B405" s="1"/>
      <c r="C405" s="1"/>
      <c r="D405" s="1"/>
      <c r="E405" s="1"/>
      <c r="F405" s="1"/>
      <c r="G405" s="1"/>
    </row>
    <row r="406" spans="1:7">
      <c r="A406" s="1"/>
      <c r="B406" s="1"/>
      <c r="C406" s="1"/>
      <c r="D406" s="1"/>
      <c r="E406" s="1"/>
      <c r="F406" s="1"/>
      <c r="G406" s="1"/>
    </row>
    <row r="407" spans="1:7">
      <c r="A407" s="1"/>
      <c r="B407" s="1"/>
      <c r="C407" s="1"/>
      <c r="D407" s="1"/>
      <c r="E407" s="1"/>
      <c r="F407" s="1"/>
      <c r="G407" s="1"/>
    </row>
    <row r="408" spans="1:7">
      <c r="A408" s="1"/>
      <c r="B408" s="1"/>
      <c r="C408" s="1"/>
      <c r="D408" s="1"/>
      <c r="E408" s="1"/>
      <c r="F408" s="1"/>
      <c r="G408" s="1"/>
    </row>
    <row r="409" spans="1:7">
      <c r="A409" s="1"/>
      <c r="B409" s="1"/>
      <c r="C409" s="1"/>
      <c r="D409" s="1"/>
      <c r="E409" s="1"/>
      <c r="F409" s="1"/>
      <c r="G409" s="1"/>
    </row>
    <row r="410" spans="1:7">
      <c r="A410" s="1"/>
      <c r="B410" s="1"/>
      <c r="C410" s="1"/>
      <c r="D410" s="1"/>
      <c r="E410" s="1"/>
      <c r="F410" s="1"/>
      <c r="G410" s="1"/>
    </row>
    <row r="411" spans="1:7">
      <c r="A411" s="1"/>
      <c r="B411" s="1"/>
      <c r="C411" s="1"/>
      <c r="D411" s="1"/>
      <c r="E411" s="1"/>
      <c r="F411" s="1"/>
      <c r="G411" s="1"/>
    </row>
    <row r="412" spans="1:7">
      <c r="A412" s="1"/>
      <c r="B412" s="1"/>
      <c r="C412" s="1"/>
      <c r="D412" s="1"/>
      <c r="E412" s="1"/>
      <c r="F412" s="1"/>
      <c r="G412" s="1"/>
    </row>
    <row r="413" spans="1:7">
      <c r="A413" s="1"/>
      <c r="B413" s="1"/>
      <c r="C413" s="1"/>
      <c r="D413" s="1"/>
      <c r="E413" s="1"/>
      <c r="F413" s="1"/>
      <c r="G413" s="1"/>
    </row>
    <row r="414" spans="1:7">
      <c r="A414" s="1"/>
      <c r="B414" s="1"/>
      <c r="C414" s="1"/>
      <c r="D414" s="1"/>
      <c r="E414" s="1"/>
      <c r="F414" s="1"/>
      <c r="G414" s="1"/>
    </row>
    <row r="415" spans="1:7">
      <c r="A415" s="1"/>
      <c r="B415" s="1"/>
      <c r="C415" s="1"/>
      <c r="D415" s="1"/>
      <c r="E415" s="1"/>
      <c r="F415" s="1"/>
      <c r="G415" s="1"/>
    </row>
    <row r="416" spans="1:7">
      <c r="A416" s="1"/>
      <c r="B416" s="1"/>
      <c r="C416" s="1"/>
      <c r="D416" s="1"/>
      <c r="E416" s="1"/>
      <c r="F416" s="1"/>
      <c r="G416" s="1"/>
    </row>
    <row r="417" spans="1:7">
      <c r="A417" s="1"/>
      <c r="B417" s="1"/>
      <c r="C417" s="1"/>
      <c r="D417" s="1"/>
      <c r="E417" s="1"/>
      <c r="F417" s="1"/>
      <c r="G417" s="1"/>
    </row>
    <row r="418" spans="1:7">
      <c r="A418" s="1"/>
      <c r="B418" s="1"/>
      <c r="C418" s="1"/>
      <c r="D418" s="1"/>
      <c r="E418" s="1"/>
      <c r="F418" s="1"/>
      <c r="G418" s="1"/>
    </row>
    <row r="419" spans="1:7">
      <c r="A419" s="1"/>
      <c r="B419" s="1"/>
      <c r="C419" s="1"/>
      <c r="D419" s="1"/>
      <c r="E419" s="1"/>
      <c r="F419" s="1"/>
      <c r="G419" s="1"/>
    </row>
    <row r="420" spans="1:7">
      <c r="A420" s="1"/>
      <c r="B420" s="1"/>
      <c r="C420" s="1"/>
      <c r="D420" s="1"/>
      <c r="E420" s="1"/>
      <c r="F420" s="1"/>
      <c r="G420" s="1"/>
    </row>
    <row r="421" spans="1:7">
      <c r="A421" s="1"/>
      <c r="B421" s="1"/>
      <c r="C421" s="1"/>
      <c r="D421" s="1"/>
      <c r="E421" s="1"/>
      <c r="F421" s="1"/>
      <c r="G421" s="1"/>
    </row>
    <row r="422" spans="1:7">
      <c r="A422" s="1"/>
      <c r="B422" s="1"/>
      <c r="C422" s="1"/>
      <c r="D422" s="1"/>
      <c r="E422" s="1"/>
      <c r="F422" s="1"/>
      <c r="G422" s="1"/>
    </row>
    <row r="423" spans="1:7">
      <c r="A423" s="1"/>
      <c r="B423" s="1"/>
      <c r="C423" s="1"/>
      <c r="D423" s="1"/>
      <c r="E423" s="1"/>
      <c r="F423" s="1"/>
      <c r="G423" s="1"/>
    </row>
    <row r="424" spans="1:7">
      <c r="A424" s="1"/>
      <c r="B424" s="1"/>
      <c r="C424" s="1"/>
      <c r="D424" s="1"/>
      <c r="E424" s="1"/>
      <c r="F424" s="1"/>
      <c r="G424" s="1"/>
    </row>
    <row r="425" spans="1:7">
      <c r="A425" s="1"/>
      <c r="B425" s="1"/>
      <c r="C425" s="1"/>
      <c r="D425" s="1"/>
      <c r="E425" s="1"/>
      <c r="F425" s="1"/>
      <c r="G425" s="1"/>
    </row>
    <row r="426" spans="1:7">
      <c r="A426" s="1"/>
      <c r="B426" s="1"/>
      <c r="C426" s="1"/>
      <c r="D426" s="1"/>
      <c r="E426" s="1"/>
      <c r="F426" s="1"/>
      <c r="G426" s="1"/>
    </row>
    <row r="427" spans="1:7">
      <c r="A427" s="1"/>
      <c r="B427" s="1"/>
      <c r="C427" s="1"/>
      <c r="D427" s="1"/>
      <c r="E427" s="1"/>
      <c r="F427" s="1"/>
      <c r="G427" s="1"/>
    </row>
    <row r="428" spans="1:7">
      <c r="A428" s="1"/>
      <c r="B428" s="1"/>
      <c r="C428" s="1"/>
      <c r="D428" s="1"/>
      <c r="E428" s="1"/>
      <c r="F428" s="1"/>
      <c r="G428" s="1"/>
    </row>
    <row r="429" spans="1:7">
      <c r="A429" s="1"/>
      <c r="B429" s="1"/>
      <c r="C429" s="1"/>
      <c r="D429" s="1"/>
      <c r="E429" s="1"/>
      <c r="F429" s="1"/>
      <c r="G429" s="1"/>
    </row>
    <row r="430" spans="1:7">
      <c r="A430" s="1"/>
      <c r="B430" s="1"/>
      <c r="C430" s="1"/>
      <c r="D430" s="1"/>
      <c r="E430" s="1"/>
      <c r="F430" s="1"/>
      <c r="G430" s="1"/>
    </row>
    <row r="431" spans="1:7">
      <c r="A431" s="1"/>
      <c r="B431" s="1"/>
      <c r="C431" s="1"/>
      <c r="D431" s="1"/>
      <c r="E431" s="1"/>
      <c r="F431" s="1"/>
      <c r="G431" s="1"/>
    </row>
    <row r="432" spans="1:7">
      <c r="A432" s="1"/>
      <c r="B432" s="1"/>
      <c r="C432" s="1"/>
      <c r="D432" s="1"/>
      <c r="E432" s="1"/>
      <c r="F432" s="1"/>
      <c r="G432" s="1"/>
    </row>
    <row r="433" spans="1:7">
      <c r="A433" s="1"/>
      <c r="B433" s="1"/>
      <c r="C433" s="1"/>
      <c r="D433" s="1"/>
      <c r="E433" s="1"/>
      <c r="F433" s="1"/>
      <c r="G433" s="1"/>
    </row>
    <row r="434" spans="1:7">
      <c r="A434" s="1"/>
      <c r="B434" s="1"/>
      <c r="C434" s="1"/>
      <c r="D434" s="1"/>
      <c r="E434" s="1"/>
      <c r="F434" s="1"/>
      <c r="G434" s="1"/>
    </row>
    <row r="435" spans="1:7">
      <c r="A435" s="1"/>
      <c r="B435" s="1"/>
      <c r="C435" s="1"/>
      <c r="D435" s="1"/>
      <c r="E435" s="1"/>
      <c r="F435" s="1"/>
      <c r="G435" s="1"/>
    </row>
    <row r="436" spans="1:7">
      <c r="A436" s="1"/>
      <c r="B436" s="1"/>
      <c r="C436" s="1"/>
      <c r="D436" s="1"/>
      <c r="E436" s="1"/>
      <c r="F436" s="1"/>
      <c r="G436" s="1"/>
    </row>
    <row r="437" spans="1:7">
      <c r="A437" s="1"/>
      <c r="B437" s="1"/>
      <c r="C437" s="1"/>
      <c r="D437" s="1"/>
      <c r="E437" s="1"/>
      <c r="F437" s="1"/>
      <c r="G437" s="1"/>
    </row>
    <row r="438" spans="1:7">
      <c r="A438" s="1"/>
      <c r="B438" s="1"/>
      <c r="C438" s="1"/>
      <c r="D438" s="1"/>
      <c r="E438" s="1"/>
      <c r="F438" s="1"/>
      <c r="G438" s="1"/>
    </row>
    <row r="439" spans="1:7">
      <c r="A439" s="1"/>
      <c r="B439" s="1"/>
      <c r="C439" s="1"/>
      <c r="D439" s="1"/>
      <c r="E439" s="1"/>
      <c r="F439" s="1"/>
      <c r="G439" s="1"/>
    </row>
    <row r="440" spans="1:7">
      <c r="A440" s="1"/>
      <c r="B440" s="1"/>
      <c r="C440" s="1"/>
      <c r="D440" s="1"/>
      <c r="E440" s="1"/>
      <c r="F440" s="1"/>
      <c r="G440" s="1"/>
    </row>
    <row r="441" spans="1:7">
      <c r="A441" s="1"/>
      <c r="B441" s="1"/>
      <c r="C441" s="1"/>
      <c r="D441" s="1"/>
      <c r="E441" s="1"/>
      <c r="F441" s="1"/>
      <c r="G441" s="1"/>
    </row>
    <row r="442" spans="1:7">
      <c r="A442" s="1"/>
      <c r="B442" s="1"/>
      <c r="C442" s="1"/>
      <c r="D442" s="1"/>
      <c r="E442" s="1"/>
      <c r="F442" s="1"/>
      <c r="G442" s="1"/>
    </row>
    <row r="443" spans="1:7">
      <c r="A443" s="1"/>
      <c r="B443" s="1"/>
      <c r="C443" s="1"/>
      <c r="D443" s="1"/>
      <c r="E443" s="1"/>
      <c r="F443" s="1"/>
      <c r="G443" s="1"/>
    </row>
    <row r="444" spans="1:7">
      <c r="A444" s="1"/>
      <c r="B444" s="1"/>
      <c r="C444" s="1"/>
      <c r="D444" s="1"/>
      <c r="E444" s="1"/>
      <c r="F444" s="1"/>
      <c r="G444" s="1"/>
    </row>
    <row r="445" spans="1:7">
      <c r="A445" s="1"/>
      <c r="B445" s="1"/>
      <c r="C445" s="1"/>
      <c r="D445" s="1"/>
      <c r="E445" s="1"/>
      <c r="F445" s="1"/>
      <c r="G445" s="1"/>
    </row>
    <row r="446" spans="1:7">
      <c r="A446" s="1"/>
      <c r="B446" s="1"/>
      <c r="C446" s="1"/>
      <c r="D446" s="1"/>
      <c r="E446" s="1"/>
      <c r="F446" s="1"/>
      <c r="G446" s="1"/>
    </row>
    <row r="447" spans="1:7">
      <c r="A447" s="1"/>
      <c r="B447" s="1"/>
      <c r="C447" s="1"/>
      <c r="D447" s="1"/>
      <c r="E447" s="1"/>
      <c r="F447" s="1"/>
      <c r="G447" s="1"/>
    </row>
    <row r="448" spans="1:7">
      <c r="A448" s="1"/>
      <c r="B448" s="1"/>
      <c r="C448" s="1"/>
      <c r="D448" s="1"/>
      <c r="E448" s="1"/>
      <c r="F448" s="1"/>
      <c r="G448" s="1"/>
    </row>
    <row r="449" spans="1:7">
      <c r="A449" s="1"/>
      <c r="B449" s="1"/>
      <c r="C449" s="1"/>
      <c r="D449" s="1"/>
      <c r="E449" s="1"/>
      <c r="F449" s="1"/>
      <c r="G449" s="1"/>
    </row>
    <row r="450" spans="1:7">
      <c r="A450" s="1"/>
      <c r="B450" s="1"/>
      <c r="C450" s="1"/>
      <c r="D450" s="1"/>
      <c r="E450" s="1"/>
      <c r="F450" s="1"/>
      <c r="G450" s="1"/>
    </row>
    <row r="451" spans="1:7">
      <c r="A451" s="1"/>
      <c r="B451" s="1"/>
      <c r="C451" s="1"/>
      <c r="D451" s="1"/>
      <c r="E451" s="1"/>
      <c r="F451" s="1"/>
      <c r="G451" s="1"/>
    </row>
    <row r="452" spans="1:7">
      <c r="A452" s="1"/>
      <c r="B452" s="1"/>
      <c r="C452" s="1"/>
      <c r="D452" s="1"/>
      <c r="E452" s="1"/>
      <c r="F452" s="1"/>
      <c r="G452" s="1"/>
    </row>
    <row r="453" spans="1:7">
      <c r="A453" s="1"/>
      <c r="B453" s="1"/>
      <c r="C453" s="1"/>
      <c r="D453" s="1"/>
      <c r="E453" s="1"/>
      <c r="F453" s="1"/>
      <c r="G453" s="1"/>
    </row>
    <row r="454" spans="1:7">
      <c r="A454" s="1"/>
      <c r="B454" s="1"/>
      <c r="C454" s="1"/>
      <c r="D454" s="1"/>
      <c r="E454" s="1"/>
      <c r="F454" s="1"/>
      <c r="G454" s="1"/>
    </row>
    <row r="455" spans="1:7">
      <c r="A455" s="1"/>
      <c r="B455" s="1"/>
      <c r="C455" s="1"/>
      <c r="D455" s="1"/>
      <c r="E455" s="1"/>
      <c r="F455" s="1"/>
      <c r="G455" s="1"/>
    </row>
    <row r="456" spans="1:7">
      <c r="A456" s="1"/>
      <c r="B456" s="1"/>
      <c r="C456" s="1"/>
      <c r="D456" s="1"/>
      <c r="E456" s="1"/>
      <c r="F456" s="1"/>
      <c r="G456" s="1"/>
    </row>
    <row r="457" spans="1:7">
      <c r="A457" s="1"/>
      <c r="B457" s="1"/>
      <c r="C457" s="1"/>
      <c r="D457" s="1"/>
      <c r="E457" s="1"/>
      <c r="F457" s="1"/>
      <c r="G457" s="1"/>
    </row>
    <row r="458" spans="1:7">
      <c r="A458" s="1"/>
      <c r="B458" s="1"/>
      <c r="C458" s="1"/>
      <c r="D458" s="1"/>
      <c r="E458" s="1"/>
      <c r="F458" s="1"/>
      <c r="G458" s="1"/>
    </row>
    <row r="459" spans="1:7">
      <c r="A459" s="1"/>
      <c r="B459" s="1"/>
      <c r="C459" s="1"/>
      <c r="D459" s="1"/>
      <c r="E459" s="1"/>
      <c r="F459" s="1"/>
      <c r="G459" s="1"/>
    </row>
    <row r="460" spans="1:7">
      <c r="A460" s="1"/>
      <c r="B460" s="1"/>
      <c r="C460" s="1"/>
      <c r="D460" s="1"/>
      <c r="E460" s="1"/>
      <c r="F460" s="1"/>
      <c r="G460" s="1"/>
    </row>
    <row r="461" spans="1:7">
      <c r="A461" s="1"/>
      <c r="B461" s="1"/>
      <c r="C461" s="1"/>
      <c r="D461" s="1"/>
      <c r="E461" s="1"/>
      <c r="F461" s="1"/>
      <c r="G461" s="1"/>
    </row>
    <row r="462" spans="1:7">
      <c r="A462" s="1"/>
      <c r="B462" s="1"/>
      <c r="C462" s="1"/>
      <c r="D462" s="1"/>
      <c r="E462" s="1"/>
      <c r="F462" s="1"/>
      <c r="G462" s="1"/>
    </row>
    <row r="463" spans="1:7">
      <c r="A463" s="1"/>
      <c r="B463" s="1"/>
      <c r="C463" s="1"/>
      <c r="D463" s="1"/>
      <c r="E463" s="1"/>
      <c r="F463" s="1"/>
      <c r="G463" s="1"/>
    </row>
    <row r="464" spans="1:7">
      <c r="A464" s="1"/>
      <c r="B464" s="1"/>
      <c r="C464" s="1"/>
      <c r="D464" s="1"/>
      <c r="E464" s="1"/>
      <c r="F464" s="1"/>
      <c r="G464" s="1"/>
    </row>
    <row r="465" spans="1:7">
      <c r="A465" s="1"/>
      <c r="B465" s="1"/>
      <c r="C465" s="1"/>
      <c r="D465" s="1"/>
      <c r="E465" s="1"/>
      <c r="F465" s="1"/>
      <c r="G465" s="1"/>
    </row>
    <row r="466" spans="1:7">
      <c r="A466" s="1"/>
      <c r="B466" s="1"/>
      <c r="C466" s="1"/>
      <c r="D466" s="1"/>
      <c r="E466" s="1"/>
      <c r="F466" s="1"/>
      <c r="G466" s="1"/>
    </row>
    <row r="467" spans="1:7">
      <c r="A467" s="1"/>
      <c r="B467" s="1"/>
      <c r="C467" s="1"/>
      <c r="D467" s="1"/>
      <c r="E467" s="1"/>
      <c r="F467" s="1"/>
      <c r="G467" s="1"/>
    </row>
    <row r="468" spans="1:7">
      <c r="A468" s="1"/>
      <c r="B468" s="1"/>
      <c r="C468" s="1"/>
      <c r="D468" s="1"/>
      <c r="E468" s="1"/>
      <c r="F468" s="1"/>
      <c r="G468" s="1"/>
    </row>
    <row r="469" spans="1:7">
      <c r="A469" s="1"/>
      <c r="B469" s="1"/>
      <c r="C469" s="1"/>
      <c r="D469" s="1"/>
      <c r="E469" s="1"/>
      <c r="F469" s="1"/>
      <c r="G469" s="1"/>
    </row>
    <row r="470" spans="1:7">
      <c r="A470" s="1"/>
      <c r="B470" s="1"/>
      <c r="C470" s="1"/>
      <c r="D470" s="1"/>
      <c r="E470" s="1"/>
      <c r="F470" s="1"/>
      <c r="G470" s="1"/>
    </row>
    <row r="471" spans="1:7">
      <c r="A471" s="1"/>
      <c r="B471" s="1"/>
      <c r="C471" s="1"/>
      <c r="D471" s="1"/>
      <c r="E471" s="1"/>
      <c r="F471" s="1"/>
      <c r="G471" s="1"/>
    </row>
    <row r="472" spans="1:7">
      <c r="A472" s="1"/>
      <c r="B472" s="1"/>
      <c r="C472" s="1"/>
      <c r="D472" s="1"/>
      <c r="E472" s="1"/>
      <c r="F472" s="1"/>
      <c r="G472" s="1"/>
    </row>
    <row r="473" spans="1:7">
      <c r="A473" s="1"/>
      <c r="B473" s="1"/>
      <c r="C473" s="1"/>
      <c r="D473" s="1"/>
      <c r="E473" s="1"/>
      <c r="F473" s="1"/>
      <c r="G473" s="1"/>
    </row>
    <row r="474" spans="1:7">
      <c r="A474" s="1"/>
      <c r="B474" s="1"/>
      <c r="C474" s="1"/>
      <c r="D474" s="1"/>
      <c r="E474" s="1"/>
      <c r="F474" s="1"/>
      <c r="G474" s="1"/>
    </row>
    <row r="475" spans="1:7">
      <c r="A475" s="1"/>
      <c r="B475" s="1"/>
      <c r="C475" s="1"/>
      <c r="D475" s="1"/>
      <c r="E475" s="1"/>
      <c r="F475" s="1"/>
      <c r="G475" s="1"/>
    </row>
    <row r="476" spans="1:7">
      <c r="A476" s="1"/>
      <c r="B476" s="1"/>
      <c r="C476" s="1"/>
      <c r="D476" s="1"/>
      <c r="E476" s="1"/>
      <c r="F476" s="1"/>
      <c r="G476" s="1"/>
    </row>
    <row r="477" spans="1:7">
      <c r="A477" s="1"/>
      <c r="B477" s="1"/>
      <c r="C477" s="1"/>
      <c r="D477" s="1"/>
      <c r="E477" s="1"/>
      <c r="F477" s="1"/>
      <c r="G477" s="1"/>
    </row>
    <row r="478" spans="1:7">
      <c r="A478" s="1"/>
      <c r="B478" s="1"/>
      <c r="C478" s="1"/>
      <c r="D478" s="1"/>
      <c r="E478" s="1"/>
      <c r="F478" s="1"/>
      <c r="G478" s="1"/>
    </row>
    <row r="479" spans="1:7">
      <c r="A479" s="1"/>
      <c r="B479" s="1"/>
      <c r="C479" s="1"/>
      <c r="D479" s="1"/>
      <c r="E479" s="1"/>
      <c r="F479" s="1"/>
      <c r="G479" s="1"/>
    </row>
    <row r="480" spans="1:7">
      <c r="A480" s="1"/>
      <c r="B480" s="1"/>
      <c r="C480" s="1"/>
      <c r="D480" s="1"/>
      <c r="E480" s="1"/>
      <c r="F480" s="1"/>
      <c r="G480" s="1"/>
    </row>
    <row r="481" spans="1:7">
      <c r="A481" s="1"/>
      <c r="B481" s="1"/>
      <c r="C481" s="1"/>
      <c r="D481" s="1"/>
      <c r="E481" s="1"/>
      <c r="F481" s="1"/>
      <c r="G481" s="1"/>
    </row>
    <row r="482" spans="1:7">
      <c r="A482" s="1"/>
      <c r="B482" s="1"/>
      <c r="C482" s="1"/>
      <c r="D482" s="1"/>
      <c r="E482" s="1"/>
      <c r="F482" s="1"/>
      <c r="G482" s="1"/>
    </row>
    <row r="483" spans="1:7">
      <c r="A483" s="1"/>
      <c r="B483" s="1"/>
      <c r="C483" s="1"/>
      <c r="D483" s="1"/>
      <c r="E483" s="1"/>
      <c r="F483" s="1"/>
      <c r="G483" s="1"/>
    </row>
    <row r="484" spans="1:7">
      <c r="A484" s="1"/>
      <c r="B484" s="1"/>
      <c r="C484" s="1"/>
      <c r="D484" s="1"/>
      <c r="E484" s="1"/>
      <c r="F484" s="1"/>
      <c r="G484" s="1"/>
    </row>
    <row r="485" spans="1:7">
      <c r="A485" s="1"/>
      <c r="B485" s="1"/>
      <c r="C485" s="1"/>
      <c r="D485" s="1"/>
      <c r="E485" s="1"/>
      <c r="F485" s="1"/>
      <c r="G485" s="1"/>
    </row>
    <row r="486" spans="1:7">
      <c r="A486" s="1"/>
      <c r="B486" s="1"/>
      <c r="C486" s="1"/>
      <c r="D486" s="1"/>
      <c r="E486" s="1"/>
      <c r="F486" s="1"/>
      <c r="G486" s="1"/>
    </row>
    <row r="487" spans="1:7">
      <c r="A487" s="1"/>
      <c r="B487" s="1"/>
      <c r="C487" s="1"/>
      <c r="D487" s="1"/>
      <c r="E487" s="1"/>
      <c r="F487" s="1"/>
      <c r="G487" s="1"/>
    </row>
    <row r="488" spans="1:7">
      <c r="A488" s="1"/>
      <c r="B488" s="1"/>
      <c r="C488" s="1"/>
      <c r="D488" s="1"/>
      <c r="E488" s="1"/>
      <c r="F488" s="1"/>
      <c r="G488" s="1"/>
    </row>
    <row r="489" spans="1:7">
      <c r="A489" s="1"/>
      <c r="B489" s="1"/>
      <c r="C489" s="1"/>
      <c r="D489" s="1"/>
      <c r="E489" s="1"/>
      <c r="F489" s="1"/>
      <c r="G489" s="1"/>
    </row>
    <row r="490" spans="1:7">
      <c r="A490" s="1"/>
      <c r="B490" s="1"/>
      <c r="C490" s="1"/>
      <c r="D490" s="1"/>
      <c r="E490" s="1"/>
      <c r="F490" s="1"/>
      <c r="G490" s="1"/>
    </row>
    <row r="491" spans="1:7">
      <c r="A491" s="1"/>
      <c r="B491" s="1"/>
      <c r="C491" s="1"/>
      <c r="D491" s="1"/>
      <c r="E491" s="1"/>
      <c r="F491" s="1"/>
      <c r="G491" s="1"/>
    </row>
    <row r="492" spans="1:7">
      <c r="A492" s="1"/>
      <c r="B492" s="1"/>
      <c r="C492" s="1"/>
      <c r="D492" s="1"/>
      <c r="E492" s="1"/>
      <c r="F492" s="1"/>
      <c r="G492" s="1"/>
    </row>
    <row r="493" spans="1:7">
      <c r="A493" s="1"/>
      <c r="B493" s="1"/>
      <c r="C493" s="1"/>
      <c r="D493" s="1"/>
      <c r="E493" s="1"/>
      <c r="F493" s="1"/>
      <c r="G493" s="1"/>
    </row>
    <row r="494" spans="1:7">
      <c r="A494" s="1"/>
      <c r="B494" s="1"/>
      <c r="C494" s="1"/>
      <c r="D494" s="1"/>
      <c r="E494" s="1"/>
      <c r="F494" s="1"/>
      <c r="G494" s="1"/>
    </row>
    <row r="495" spans="1:7">
      <c r="A495" s="1"/>
      <c r="B495" s="1"/>
      <c r="C495" s="1"/>
      <c r="D495" s="1"/>
      <c r="E495" s="1"/>
      <c r="F495" s="1"/>
      <c r="G495" s="1"/>
    </row>
    <row r="496" spans="1:7">
      <c r="A496" s="1"/>
      <c r="B496" s="1"/>
      <c r="C496" s="1"/>
      <c r="D496" s="1"/>
      <c r="E496" s="1"/>
      <c r="F496" s="1"/>
      <c r="G496" s="1"/>
    </row>
    <row r="497" spans="1:7">
      <c r="A497" s="1"/>
      <c r="B497" s="1"/>
      <c r="C497" s="1"/>
      <c r="D497" s="1"/>
      <c r="E497" s="1"/>
      <c r="F497" s="1"/>
      <c r="G497" s="1"/>
    </row>
    <row r="498" spans="1:7">
      <c r="A498" s="1"/>
      <c r="B498" s="1"/>
      <c r="C498" s="1"/>
      <c r="D498" s="1"/>
      <c r="E498" s="1"/>
      <c r="F498" s="1"/>
      <c r="G498" s="1"/>
    </row>
    <row r="499" spans="1:7">
      <c r="A499" s="1"/>
      <c r="B499" s="1"/>
      <c r="C499" s="1"/>
      <c r="D499" s="1"/>
      <c r="E499" s="1"/>
      <c r="F499" s="1"/>
      <c r="G499" s="1"/>
    </row>
    <row r="500" spans="1:7">
      <c r="A500" s="1"/>
      <c r="B500" s="1"/>
      <c r="C500" s="1"/>
      <c r="D500" s="1"/>
      <c r="E500" s="1"/>
      <c r="F500" s="1"/>
      <c r="G500" s="1"/>
    </row>
    <row r="501" spans="1:7">
      <c r="A501" s="1"/>
      <c r="B501" s="1"/>
      <c r="C501" s="1"/>
      <c r="D501" s="1"/>
      <c r="E501" s="1"/>
      <c r="F501" s="1"/>
      <c r="G501" s="1"/>
    </row>
    <row r="502" spans="1:7">
      <c r="A502" s="1"/>
      <c r="B502" s="1"/>
      <c r="C502" s="1"/>
      <c r="D502" s="1"/>
      <c r="E502" s="1"/>
      <c r="F502" s="1"/>
      <c r="G502" s="1"/>
    </row>
    <row r="503" spans="1:7">
      <c r="A503" s="1"/>
      <c r="B503" s="1"/>
      <c r="C503" s="1"/>
      <c r="D503" s="1"/>
      <c r="E503" s="1"/>
      <c r="F503" s="1"/>
      <c r="G503" s="1"/>
    </row>
    <row r="504" spans="1:7">
      <c r="A504" s="1"/>
      <c r="B504" s="1"/>
      <c r="C504" s="1"/>
      <c r="D504" s="1"/>
      <c r="E504" s="1"/>
      <c r="F504" s="1"/>
      <c r="G504" s="1"/>
    </row>
    <row r="505" spans="1:7">
      <c r="A505" s="1"/>
      <c r="B505" s="1"/>
      <c r="C505" s="1"/>
      <c r="D505" s="1"/>
      <c r="E505" s="1"/>
      <c r="F505" s="1"/>
      <c r="G505" s="1"/>
    </row>
    <row r="506" spans="1:7">
      <c r="A506" s="1"/>
      <c r="B506" s="1"/>
      <c r="C506" s="1"/>
      <c r="D506" s="1"/>
      <c r="E506" s="1"/>
      <c r="F506" s="1"/>
      <c r="G506" s="1"/>
    </row>
    <row r="507" spans="1:7">
      <c r="A507" s="1"/>
      <c r="B507" s="1"/>
      <c r="C507" s="1"/>
      <c r="D507" s="1"/>
      <c r="E507" s="1"/>
      <c r="F507" s="1"/>
      <c r="G507" s="1"/>
    </row>
    <row r="508" spans="1:7">
      <c r="A508" s="1"/>
      <c r="B508" s="1"/>
      <c r="C508" s="1"/>
      <c r="D508" s="1"/>
      <c r="E508" s="1"/>
      <c r="F508" s="1"/>
      <c r="G508" s="1"/>
    </row>
    <row r="509" spans="1:7">
      <c r="A509" s="1"/>
      <c r="B509" s="1"/>
      <c r="C509" s="1"/>
      <c r="D509" s="1"/>
      <c r="E509" s="1"/>
      <c r="F509" s="1"/>
      <c r="G509" s="1"/>
    </row>
    <row r="510" spans="1:7">
      <c r="A510" s="1"/>
      <c r="B510" s="1"/>
      <c r="C510" s="1"/>
      <c r="D510" s="1"/>
      <c r="E510" s="1"/>
      <c r="F510" s="1"/>
      <c r="G510" s="1"/>
    </row>
    <row r="511" spans="1:7">
      <c r="A511" s="1"/>
      <c r="B511" s="1"/>
      <c r="C511" s="1"/>
      <c r="D511" s="1"/>
      <c r="E511" s="1"/>
      <c r="F511" s="1"/>
      <c r="G511" s="1"/>
    </row>
    <row r="512" spans="1:7">
      <c r="A512" s="1"/>
      <c r="B512" s="1"/>
      <c r="C512" s="1"/>
      <c r="D512" s="1"/>
      <c r="E512" s="1"/>
      <c r="F512" s="1"/>
      <c r="G512" s="1"/>
    </row>
    <row r="513" spans="1:7">
      <c r="A513" s="1"/>
      <c r="B513" s="1"/>
      <c r="C513" s="1"/>
      <c r="D513" s="1"/>
      <c r="E513" s="1"/>
      <c r="F513" s="1"/>
      <c r="G513" s="1"/>
    </row>
    <row r="514" spans="1:7">
      <c r="A514" s="1"/>
      <c r="B514" s="1"/>
      <c r="C514" s="1"/>
      <c r="D514" s="1"/>
      <c r="E514" s="1"/>
      <c r="F514" s="1"/>
      <c r="G514" s="1"/>
    </row>
    <row r="515" spans="1:7">
      <c r="A515" s="1"/>
      <c r="B515" s="1"/>
      <c r="C515" s="1"/>
      <c r="D515" s="1"/>
      <c r="E515" s="1"/>
      <c r="F515" s="1"/>
      <c r="G515" s="1"/>
    </row>
    <row r="516" spans="1:7">
      <c r="A516" s="1"/>
      <c r="B516" s="1"/>
      <c r="C516" s="1"/>
      <c r="D516" s="1"/>
      <c r="E516" s="1"/>
      <c r="F516" s="1"/>
      <c r="G516" s="1"/>
    </row>
    <row r="517" spans="1:7">
      <c r="A517" s="1"/>
      <c r="B517" s="1"/>
      <c r="C517" s="1"/>
      <c r="D517" s="1"/>
      <c r="E517" s="1"/>
      <c r="F517" s="1"/>
      <c r="G517" s="1"/>
    </row>
    <row r="518" spans="1:7">
      <c r="A518" s="1"/>
      <c r="B518" s="1"/>
      <c r="C518" s="1"/>
      <c r="D518" s="1"/>
      <c r="E518" s="1"/>
      <c r="F518" s="1"/>
      <c r="G518" s="1"/>
    </row>
    <row r="519" spans="1:7">
      <c r="A519" s="1"/>
      <c r="B519" s="1"/>
      <c r="C519" s="1"/>
      <c r="D519" s="1"/>
      <c r="E519" s="1"/>
      <c r="F519" s="1"/>
      <c r="G519" s="1"/>
    </row>
    <row r="520" spans="1:7">
      <c r="A520" s="1"/>
      <c r="B520" s="1"/>
      <c r="C520" s="1"/>
      <c r="D520" s="1"/>
      <c r="E520" s="1"/>
      <c r="F520" s="1"/>
      <c r="G520" s="1"/>
    </row>
    <row r="521" spans="1:7">
      <c r="A521" s="1"/>
      <c r="B521" s="1"/>
      <c r="C521" s="1"/>
      <c r="D521" s="1"/>
      <c r="E521" s="1"/>
      <c r="F521" s="1"/>
      <c r="G521" s="1"/>
    </row>
    <row r="522" spans="1:7">
      <c r="A522" s="1"/>
      <c r="B522" s="1"/>
      <c r="C522" s="1"/>
      <c r="D522" s="1"/>
      <c r="E522" s="1"/>
      <c r="F522" s="1"/>
      <c r="G522" s="1"/>
    </row>
    <row r="523" spans="1:7">
      <c r="A523" s="1"/>
      <c r="B523" s="1"/>
      <c r="C523" s="1"/>
      <c r="D523" s="1"/>
      <c r="E523" s="1"/>
      <c r="F523" s="1"/>
      <c r="G523" s="1"/>
    </row>
    <row r="524" spans="1:7">
      <c r="A524" s="1"/>
      <c r="B524" s="1"/>
      <c r="C524" s="1"/>
      <c r="D524" s="1"/>
      <c r="E524" s="1"/>
      <c r="F524" s="1"/>
      <c r="G524" s="1"/>
    </row>
    <row r="525" spans="1:7">
      <c r="A525" s="1"/>
      <c r="B525" s="1"/>
      <c r="C525" s="1"/>
      <c r="D525" s="1"/>
      <c r="E525" s="1"/>
      <c r="F525" s="1"/>
      <c r="G525" s="1"/>
    </row>
    <row r="526" spans="1:7">
      <c r="A526" s="1"/>
      <c r="B526" s="1"/>
      <c r="C526" s="1"/>
      <c r="D526" s="1"/>
      <c r="E526" s="1"/>
      <c r="F526" s="1"/>
      <c r="G526" s="1"/>
    </row>
    <row r="527" spans="1:7">
      <c r="A527" s="1"/>
      <c r="B527" s="1"/>
      <c r="C527" s="1"/>
      <c r="D527" s="1"/>
      <c r="E527" s="1"/>
      <c r="F527" s="1"/>
      <c r="G527" s="1"/>
    </row>
    <row r="528" spans="1:7">
      <c r="A528" s="1"/>
      <c r="B528" s="1"/>
      <c r="C528" s="1"/>
      <c r="D528" s="1"/>
      <c r="E528" s="1"/>
      <c r="F528" s="1"/>
      <c r="G528" s="1"/>
    </row>
    <row r="529" spans="1:7">
      <c r="A529" s="1"/>
      <c r="B529" s="1"/>
      <c r="C529" s="1"/>
      <c r="D529" s="1"/>
      <c r="E529" s="1"/>
      <c r="F529" s="1"/>
      <c r="G529" s="1"/>
    </row>
    <row r="530" spans="1:7">
      <c r="A530" s="1"/>
      <c r="B530" s="1"/>
      <c r="C530" s="1"/>
      <c r="D530" s="1"/>
      <c r="E530" s="1"/>
      <c r="F530" s="1"/>
      <c r="G530" s="1"/>
    </row>
    <row r="531" spans="1:7">
      <c r="A531" s="1"/>
      <c r="B531" s="1"/>
      <c r="C531" s="1"/>
      <c r="D531" s="1"/>
      <c r="E531" s="1"/>
      <c r="F531" s="1"/>
      <c r="G531" s="1"/>
    </row>
    <row r="532" spans="1:7">
      <c r="A532" s="1"/>
      <c r="B532" s="1"/>
      <c r="C532" s="1"/>
      <c r="D532" s="1"/>
      <c r="E532" s="1"/>
      <c r="F532" s="1"/>
      <c r="G532" s="1"/>
    </row>
    <row r="533" spans="1:7">
      <c r="A533" s="1"/>
      <c r="B533" s="1"/>
      <c r="C533" s="1"/>
      <c r="D533" s="1"/>
      <c r="E533" s="1"/>
      <c r="F533" s="1"/>
      <c r="G533" s="1"/>
    </row>
    <row r="534" spans="1:7">
      <c r="A534" s="1"/>
      <c r="B534" s="1"/>
      <c r="C534" s="1"/>
      <c r="D534" s="1"/>
      <c r="E534" s="1"/>
      <c r="F534" s="1"/>
      <c r="G534" s="1"/>
    </row>
    <row r="535" spans="1:7">
      <c r="A535" s="1"/>
      <c r="B535" s="1"/>
      <c r="C535" s="1"/>
      <c r="D535" s="1"/>
      <c r="E535" s="1"/>
      <c r="F535" s="1"/>
      <c r="G535" s="1"/>
    </row>
    <row r="536" spans="1:7">
      <c r="A536" s="1"/>
      <c r="B536" s="1"/>
      <c r="C536" s="1"/>
      <c r="D536" s="1"/>
      <c r="E536" s="1"/>
      <c r="F536" s="1"/>
      <c r="G536" s="1"/>
    </row>
    <row r="537" spans="1:7">
      <c r="A537" s="1"/>
      <c r="B537" s="1"/>
      <c r="C537" s="1"/>
      <c r="D537" s="1"/>
      <c r="E537" s="1"/>
      <c r="F537" s="1"/>
      <c r="G537" s="1"/>
    </row>
  </sheetData>
  <mergeCells count="12">
    <mergeCell ref="B14:D14"/>
    <mergeCell ref="B13:G13"/>
    <mergeCell ref="A1:G7"/>
    <mergeCell ref="A8:G8"/>
    <mergeCell ref="A10:G10"/>
    <mergeCell ref="B11:G11"/>
    <mergeCell ref="B12:G12"/>
    <mergeCell ref="E15:G15"/>
    <mergeCell ref="E93:G93"/>
    <mergeCell ref="E94:G94"/>
    <mergeCell ref="E95:G95"/>
    <mergeCell ref="E96:G9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>
    <oddFooter>&amp;C&amp;"Arial,Normal"&amp;8Prefeitura Municipal da Estância Turística de Paraguaçu Paulista - Rua Polidoro Simões, 533 (sede provisória) CEP 19.700-000
Fone: (18)3361-9100 - Fax: (18)3361-1331 – Estância Turística de Paraguaçu Paulista - SP &amp;R&amp;P</oddFooter>
  </headerFooter>
  <rowBreaks count="5" manualBreakCount="5">
    <brk id="28" max="6" man="1"/>
    <brk id="38" max="6" man="1"/>
    <brk id="48" max="6" man="1"/>
    <brk id="62" max="6" man="1"/>
    <brk id="77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view="pageBreakPreview" topLeftCell="A35" zoomScale="150" zoomScaleNormal="150" zoomScaleSheetLayoutView="150" workbookViewId="0">
      <selection activeCell="H46" sqref="H46"/>
    </sheetView>
  </sheetViews>
  <sheetFormatPr defaultColWidth="8.85546875" defaultRowHeight="12.75"/>
  <cols>
    <col min="1" max="1" width="7.140625" style="36" customWidth="1"/>
    <col min="2" max="2" width="25.140625" style="36" customWidth="1"/>
    <col min="3" max="7" width="14.28515625" style="36" customWidth="1"/>
    <col min="8" max="16384" width="8.85546875" style="36"/>
  </cols>
  <sheetData>
    <row r="1" spans="1:7">
      <c r="A1" s="206" t="s">
        <v>47</v>
      </c>
      <c r="B1" s="207"/>
      <c r="C1" s="207"/>
      <c r="D1" s="207"/>
      <c r="E1" s="207"/>
      <c r="F1" s="207"/>
      <c r="G1" s="208"/>
    </row>
    <row r="2" spans="1:7">
      <c r="A2" s="209"/>
      <c r="B2" s="210"/>
      <c r="C2" s="210"/>
      <c r="D2" s="210"/>
      <c r="E2" s="210"/>
      <c r="F2" s="210"/>
      <c r="G2" s="211"/>
    </row>
    <row r="3" spans="1:7">
      <c r="A3" s="209"/>
      <c r="B3" s="210"/>
      <c r="C3" s="210"/>
      <c r="D3" s="210"/>
      <c r="E3" s="210"/>
      <c r="F3" s="210"/>
      <c r="G3" s="211"/>
    </row>
    <row r="4" spans="1:7">
      <c r="A4" s="209"/>
      <c r="B4" s="210"/>
      <c r="C4" s="210"/>
      <c r="D4" s="210"/>
      <c r="E4" s="210"/>
      <c r="F4" s="210"/>
      <c r="G4" s="211"/>
    </row>
    <row r="5" spans="1:7">
      <c r="A5" s="209"/>
      <c r="B5" s="210"/>
      <c r="C5" s="210"/>
      <c r="D5" s="210"/>
      <c r="E5" s="210"/>
      <c r="F5" s="210"/>
      <c r="G5" s="211"/>
    </row>
    <row r="6" spans="1:7">
      <c r="A6" s="209"/>
      <c r="B6" s="210"/>
      <c r="C6" s="210"/>
      <c r="D6" s="210"/>
      <c r="E6" s="210"/>
      <c r="F6" s="210"/>
      <c r="G6" s="211"/>
    </row>
    <row r="7" spans="1:7">
      <c r="A7" s="209"/>
      <c r="B7" s="210"/>
      <c r="C7" s="210"/>
      <c r="D7" s="210"/>
      <c r="E7" s="210"/>
      <c r="F7" s="210"/>
      <c r="G7" s="211"/>
    </row>
    <row r="8" spans="1:7">
      <c r="A8" s="209"/>
      <c r="B8" s="210"/>
      <c r="C8" s="210"/>
      <c r="D8" s="210"/>
      <c r="E8" s="210"/>
      <c r="F8" s="210"/>
      <c r="G8" s="211"/>
    </row>
    <row r="9" spans="1:7">
      <c r="A9" s="212" t="s">
        <v>46</v>
      </c>
      <c r="B9" s="213"/>
      <c r="C9" s="213"/>
      <c r="D9" s="213"/>
      <c r="E9" s="213"/>
      <c r="F9" s="213"/>
      <c r="G9" s="214"/>
    </row>
    <row r="10" spans="1:7" ht="12" customHeight="1">
      <c r="A10" s="215" t="s">
        <v>133</v>
      </c>
      <c r="B10" s="210"/>
      <c r="C10" s="210"/>
      <c r="D10" s="210"/>
      <c r="E10" s="210"/>
      <c r="F10" s="210"/>
      <c r="G10" s="211"/>
    </row>
    <row r="11" spans="1:7" ht="8.1" customHeight="1">
      <c r="A11" s="216"/>
      <c r="B11" s="217"/>
      <c r="C11" s="217"/>
      <c r="D11" s="217"/>
      <c r="E11" s="217"/>
      <c r="F11" s="217"/>
      <c r="G11" s="218"/>
    </row>
    <row r="12" spans="1:7" ht="21.95" customHeight="1">
      <c r="A12" s="219" t="s">
        <v>233</v>
      </c>
      <c r="B12" s="220"/>
      <c r="C12" s="220"/>
      <c r="D12" s="220"/>
      <c r="E12" s="220"/>
      <c r="F12" s="220"/>
      <c r="G12" s="221"/>
    </row>
    <row r="13" spans="1:7" ht="18" customHeight="1">
      <c r="A13" s="219" t="s">
        <v>240</v>
      </c>
      <c r="B13" s="220"/>
      <c r="C13" s="220"/>
      <c r="D13" s="220"/>
      <c r="E13" s="220"/>
      <c r="F13" s="220"/>
      <c r="G13" s="221"/>
    </row>
    <row r="14" spans="1:7" ht="26.25" customHeight="1">
      <c r="A14" s="222" t="s">
        <v>246</v>
      </c>
      <c r="B14" s="223"/>
      <c r="C14" s="223"/>
      <c r="D14" s="223"/>
      <c r="E14" s="223"/>
      <c r="F14" s="223"/>
      <c r="G14" s="224"/>
    </row>
    <row r="15" spans="1:7" ht="15" customHeight="1">
      <c r="A15" s="225" t="s">
        <v>243</v>
      </c>
      <c r="B15" s="226"/>
      <c r="C15" s="226"/>
      <c r="D15" s="226"/>
      <c r="E15" s="226"/>
      <c r="F15" s="226"/>
      <c r="G15" s="227"/>
    </row>
    <row r="16" spans="1:7" ht="3.75" customHeight="1">
      <c r="A16" s="228"/>
      <c r="B16" s="229"/>
      <c r="C16" s="229"/>
      <c r="D16" s="229"/>
      <c r="E16" s="229"/>
      <c r="F16" s="229"/>
      <c r="G16" s="230"/>
    </row>
    <row r="17" spans="1:8" ht="9.9499999999999993" customHeight="1">
      <c r="A17" s="94"/>
      <c r="B17" s="37" t="s">
        <v>134</v>
      </c>
      <c r="C17" s="89" t="s">
        <v>135</v>
      </c>
      <c r="D17" s="89" t="s">
        <v>136</v>
      </c>
      <c r="E17" s="89" t="s">
        <v>137</v>
      </c>
      <c r="F17" s="89" t="s">
        <v>138</v>
      </c>
      <c r="G17" s="231" t="s">
        <v>139</v>
      </c>
    </row>
    <row r="18" spans="1:8" ht="12" customHeight="1">
      <c r="A18" s="233" t="s">
        <v>140</v>
      </c>
      <c r="B18" s="234"/>
      <c r="C18" s="38" t="s">
        <v>141</v>
      </c>
      <c r="D18" s="39">
        <v>60</v>
      </c>
      <c r="E18" s="39">
        <v>90</v>
      </c>
      <c r="F18" s="39">
        <v>120</v>
      </c>
      <c r="G18" s="232"/>
    </row>
    <row r="19" spans="1:8" ht="17.25" customHeight="1">
      <c r="A19" s="200" t="s">
        <v>142</v>
      </c>
      <c r="B19" s="202" t="s">
        <v>10</v>
      </c>
      <c r="C19" s="40">
        <f>C20/$G$46</f>
        <v>9.8578202032757176E-2</v>
      </c>
      <c r="D19" s="40">
        <f>D20/$G$46</f>
        <v>7.7842123709230104E-4</v>
      </c>
      <c r="E19" s="40">
        <f>E20/$G$46</f>
        <v>7.7849270433771899E-4</v>
      </c>
      <c r="F19" s="40"/>
      <c r="G19" s="95">
        <f>SUM(C19:F19)</f>
        <v>0.1001351159741872</v>
      </c>
    </row>
    <row r="20" spans="1:8" ht="17.25" customHeight="1">
      <c r="A20" s="201"/>
      <c r="B20" s="203"/>
      <c r="C20" s="41">
        <f>13684.57+108.91</f>
        <v>13793.48</v>
      </c>
      <c r="D20" s="41">
        <v>108.92</v>
      </c>
      <c r="E20" s="41">
        <v>108.93</v>
      </c>
      <c r="F20" s="41"/>
      <c r="G20" s="96">
        <f>SUM(C20:F20)</f>
        <v>14011.33</v>
      </c>
      <c r="H20" s="91"/>
    </row>
    <row r="21" spans="1:8" ht="17.25" customHeight="1">
      <c r="A21" s="200" t="s">
        <v>143</v>
      </c>
      <c r="B21" s="202" t="s">
        <v>48</v>
      </c>
      <c r="C21" s="40">
        <f>C22/$G$46</f>
        <v>2.6475827204778823E-2</v>
      </c>
      <c r="D21" s="40"/>
      <c r="E21" s="40"/>
      <c r="F21" s="40"/>
      <c r="G21" s="95">
        <f>SUM(C21:F21)</f>
        <v>2.6475827204778823E-2</v>
      </c>
    </row>
    <row r="22" spans="1:8" ht="18" customHeight="1">
      <c r="A22" s="201"/>
      <c r="B22" s="203"/>
      <c r="C22" s="41">
        <v>3704.61</v>
      </c>
      <c r="D22" s="41"/>
      <c r="E22" s="42"/>
      <c r="F22" s="92"/>
      <c r="G22" s="93">
        <f>C22</f>
        <v>3704.61</v>
      </c>
    </row>
    <row r="23" spans="1:8" ht="18" customHeight="1">
      <c r="A23" s="200" t="s">
        <v>144</v>
      </c>
      <c r="B23" s="202" t="s">
        <v>49</v>
      </c>
      <c r="C23" s="40"/>
      <c r="D23" s="40">
        <f>D24/$G$46</f>
        <v>2.1989828209894161E-2</v>
      </c>
      <c r="E23" s="40"/>
      <c r="F23" s="40"/>
      <c r="G23" s="97">
        <f>SUM(C23:F23)</f>
        <v>2.1989828209894161E-2</v>
      </c>
    </row>
    <row r="24" spans="1:8" ht="18.75" customHeight="1">
      <c r="A24" s="201"/>
      <c r="B24" s="203"/>
      <c r="C24" s="42"/>
      <c r="D24" s="43">
        <v>3076.91</v>
      </c>
      <c r="E24" s="43"/>
      <c r="F24" s="43"/>
      <c r="G24" s="96">
        <f>D24</f>
        <v>3076.91</v>
      </c>
    </row>
    <row r="25" spans="1:8" ht="18" customHeight="1">
      <c r="A25" s="200" t="s">
        <v>145</v>
      </c>
      <c r="B25" s="202" t="s">
        <v>50</v>
      </c>
      <c r="C25" s="40"/>
      <c r="D25" s="40">
        <f>D26/$G$46</f>
        <v>8.8359243544935476E-3</v>
      </c>
      <c r="E25" s="40"/>
      <c r="F25" s="40"/>
      <c r="G25" s="95">
        <f>SUM(C25:F25)</f>
        <v>8.8359243544935476E-3</v>
      </c>
    </row>
    <row r="26" spans="1:8" ht="16.5" customHeight="1">
      <c r="A26" s="201"/>
      <c r="B26" s="203"/>
      <c r="C26" s="42"/>
      <c r="D26" s="43">
        <v>1236.3599999999999</v>
      </c>
      <c r="E26" s="43"/>
      <c r="F26" s="43"/>
      <c r="G26" s="96">
        <f>D26</f>
        <v>1236.3599999999999</v>
      </c>
    </row>
    <row r="27" spans="1:8" ht="17.25" customHeight="1">
      <c r="A27" s="200" t="s">
        <v>146</v>
      </c>
      <c r="B27" s="202" t="s">
        <v>51</v>
      </c>
      <c r="C27" s="44"/>
      <c r="D27" s="40">
        <f>D28/$G$46</f>
        <v>6.0074580358628366E-2</v>
      </c>
      <c r="E27" s="40">
        <f>E28/$G$46</f>
        <v>7.3937653690311286E-2</v>
      </c>
      <c r="F27" s="40"/>
      <c r="G27" s="95">
        <f>SUM(C27:F27)</f>
        <v>0.13401223404893964</v>
      </c>
    </row>
    <row r="28" spans="1:8" ht="18" customHeight="1">
      <c r="A28" s="201"/>
      <c r="B28" s="203"/>
      <c r="C28" s="45"/>
      <c r="D28" s="42">
        <v>8405.89</v>
      </c>
      <c r="E28" s="46">
        <v>10345.67</v>
      </c>
      <c r="F28" s="43"/>
      <c r="G28" s="96">
        <f>D28+E28</f>
        <v>18751.559999999998</v>
      </c>
    </row>
    <row r="29" spans="1:8" ht="18.75" customHeight="1">
      <c r="A29" s="200" t="s">
        <v>147</v>
      </c>
      <c r="B29" s="202" t="s">
        <v>27</v>
      </c>
      <c r="C29" s="44"/>
      <c r="D29" s="44"/>
      <c r="E29" s="40">
        <f>E30/$G$46</f>
        <v>6.2713794264667819E-2</v>
      </c>
      <c r="F29" s="40">
        <f>F30/$G$46</f>
        <v>8.7651860749788632E-2</v>
      </c>
      <c r="G29" s="95">
        <f>SUM(C29:F29)</f>
        <v>0.15036565501445645</v>
      </c>
    </row>
    <row r="30" spans="1:8" ht="18" customHeight="1">
      <c r="A30" s="201"/>
      <c r="B30" s="203"/>
      <c r="C30" s="45"/>
      <c r="D30" s="45"/>
      <c r="E30" s="43">
        <v>8775.18</v>
      </c>
      <c r="F30" s="43">
        <f>12264.62</f>
        <v>12264.62</v>
      </c>
      <c r="G30" s="96">
        <f>E30+F30</f>
        <v>21039.800000000003</v>
      </c>
    </row>
    <row r="31" spans="1:8" ht="18" customHeight="1">
      <c r="A31" s="200" t="s">
        <v>148</v>
      </c>
      <c r="B31" s="202" t="s">
        <v>52</v>
      </c>
      <c r="C31" s="44"/>
      <c r="D31" s="40"/>
      <c r="E31" s="40"/>
      <c r="F31" s="40">
        <f>F32/$G$46</f>
        <v>1.0485316911494395E-2</v>
      </c>
      <c r="G31" s="95">
        <f>SUM(C31:F31)</f>
        <v>1.0485316911494395E-2</v>
      </c>
    </row>
    <row r="32" spans="1:8" ht="17.25" customHeight="1">
      <c r="A32" s="201"/>
      <c r="B32" s="203"/>
      <c r="C32" s="45"/>
      <c r="D32" s="43"/>
      <c r="E32" s="43"/>
      <c r="F32" s="42">
        <v>1467.15</v>
      </c>
      <c r="G32" s="96">
        <f>F32</f>
        <v>1467.15</v>
      </c>
    </row>
    <row r="33" spans="1:7" ht="17.25" customHeight="1">
      <c r="A33" s="200" t="s">
        <v>149</v>
      </c>
      <c r="B33" s="202" t="s">
        <v>90</v>
      </c>
      <c r="C33" s="40"/>
      <c r="D33" s="40"/>
      <c r="E33" s="40">
        <f>E34/G46</f>
        <v>3.3014937226030328E-2</v>
      </c>
      <c r="F33" s="40">
        <f>F34/$G$46</f>
        <v>3.6395194999808478E-2</v>
      </c>
      <c r="G33" s="95">
        <f>SUM(C33:F33)</f>
        <v>6.9410132225838805E-2</v>
      </c>
    </row>
    <row r="34" spans="1:7" ht="18.75" customHeight="1">
      <c r="A34" s="201"/>
      <c r="B34" s="203"/>
      <c r="C34" s="42"/>
      <c r="D34" s="42"/>
      <c r="E34" s="43">
        <v>4619.59</v>
      </c>
      <c r="F34" s="43">
        <v>5092.57</v>
      </c>
      <c r="G34" s="96">
        <f>E34+F34</f>
        <v>9712.16</v>
      </c>
    </row>
    <row r="35" spans="1:7" ht="18.75" customHeight="1">
      <c r="A35" s="200" t="s">
        <v>150</v>
      </c>
      <c r="B35" s="202" t="s">
        <v>158</v>
      </c>
      <c r="C35" s="44"/>
      <c r="D35" s="40"/>
      <c r="E35" s="40"/>
      <c r="F35" s="40">
        <f>F36/$G$46</f>
        <v>1.8215071241408927E-2</v>
      </c>
      <c r="G35" s="95">
        <f>SUM(C35:F35)</f>
        <v>1.8215071241408927E-2</v>
      </c>
    </row>
    <row r="36" spans="1:7" ht="18.75" customHeight="1">
      <c r="A36" s="201"/>
      <c r="B36" s="203"/>
      <c r="C36" s="45"/>
      <c r="D36" s="43"/>
      <c r="E36" s="43"/>
      <c r="F36" s="43">
        <v>2548.73</v>
      </c>
      <c r="G36" s="96">
        <f>F36</f>
        <v>2548.73</v>
      </c>
    </row>
    <row r="37" spans="1:7" ht="18.75" customHeight="1">
      <c r="A37" s="200" t="s">
        <v>151</v>
      </c>
      <c r="B37" s="202" t="s">
        <v>110</v>
      </c>
      <c r="C37" s="44"/>
      <c r="D37" s="40"/>
      <c r="E37" s="40"/>
      <c r="F37" s="40">
        <f>F38/$G$46</f>
        <v>2.4104329600075022E-2</v>
      </c>
      <c r="G37" s="95">
        <f>SUM(C37:F37)</f>
        <v>2.4104329600075022E-2</v>
      </c>
    </row>
    <row r="38" spans="1:7" ht="20.25" customHeight="1">
      <c r="A38" s="201"/>
      <c r="B38" s="203"/>
      <c r="C38" s="45"/>
      <c r="D38" s="43"/>
      <c r="E38" s="43"/>
      <c r="F38" s="43">
        <v>3372.78</v>
      </c>
      <c r="G38" s="96">
        <f>D38+E38+F38</f>
        <v>3372.78</v>
      </c>
    </row>
    <row r="39" spans="1:7" ht="18.75" customHeight="1">
      <c r="A39" s="200" t="s">
        <v>152</v>
      </c>
      <c r="B39" s="202" t="s">
        <v>165</v>
      </c>
      <c r="C39" s="44"/>
      <c r="D39" s="40">
        <f>D40/$G$46</f>
        <v>6.9292139803653771E-2</v>
      </c>
      <c r="E39" s="40">
        <f t="shared" ref="E39:F39" si="0">E40/$G$46</f>
        <v>0.14894946007925433</v>
      </c>
      <c r="F39" s="40">
        <f t="shared" si="0"/>
        <v>0.20369236952796746</v>
      </c>
      <c r="G39" s="95">
        <f>SUM(C39:F39)</f>
        <v>0.42193396941087558</v>
      </c>
    </row>
    <row r="40" spans="1:7" ht="19.5" customHeight="1">
      <c r="A40" s="201" t="s">
        <v>155</v>
      </c>
      <c r="B40" s="203"/>
      <c r="C40" s="45"/>
      <c r="D40" s="43">
        <f>9347.72+347.93</f>
        <v>9695.65</v>
      </c>
      <c r="E40" s="43">
        <f>9347.72+10956.05+537.87</f>
        <v>20841.639999999996</v>
      </c>
      <c r="F40" s="43">
        <f>9711.4+14224.8+4565.3</f>
        <v>28501.499999999996</v>
      </c>
      <c r="G40" s="96">
        <f>SUM(D40:F40)</f>
        <v>59038.789999999994</v>
      </c>
    </row>
    <row r="41" spans="1:7" ht="18.75" customHeight="1">
      <c r="A41" s="200" t="s">
        <v>153</v>
      </c>
      <c r="B41" s="202" t="s">
        <v>53</v>
      </c>
      <c r="C41" s="40"/>
      <c r="D41" s="40">
        <f>D42/$G$46</f>
        <v>2.0453925638617017E-3</v>
      </c>
      <c r="E41" s="40">
        <f>E42/$G$46</f>
        <v>2.0453925638617017E-3</v>
      </c>
      <c r="F41" s="40">
        <f>F42/$G$46</f>
        <v>2.0453925638617017E-3</v>
      </c>
      <c r="G41" s="95">
        <f>SUM(C41:F41)</f>
        <v>6.1361776915851048E-3</v>
      </c>
    </row>
    <row r="42" spans="1:7" ht="20.25" customHeight="1">
      <c r="A42" s="201"/>
      <c r="B42" s="203"/>
      <c r="C42" s="42"/>
      <c r="D42" s="42">
        <v>286.2</v>
      </c>
      <c r="E42" s="43">
        <v>286.2</v>
      </c>
      <c r="F42" s="43">
        <f>286.2</f>
        <v>286.2</v>
      </c>
      <c r="G42" s="96">
        <f>D42+E42+F42</f>
        <v>858.59999999999991</v>
      </c>
    </row>
    <row r="43" spans="1:7" ht="17.25" customHeight="1">
      <c r="A43" s="200" t="s">
        <v>154</v>
      </c>
      <c r="B43" s="202" t="s">
        <v>28</v>
      </c>
      <c r="C43" s="44"/>
      <c r="D43" s="47"/>
      <c r="E43" s="47"/>
      <c r="F43" s="40">
        <f>F44/$G$46</f>
        <v>7.9004181119725955E-3</v>
      </c>
      <c r="G43" s="95">
        <f>SUM(C43:F43)</f>
        <v>7.9004181119725955E-3</v>
      </c>
    </row>
    <row r="44" spans="1:7" ht="18" customHeight="1">
      <c r="A44" s="201"/>
      <c r="B44" s="203"/>
      <c r="C44" s="45"/>
      <c r="D44" s="43"/>
      <c r="E44" s="43"/>
      <c r="F44" s="43">
        <v>1105.46</v>
      </c>
      <c r="G44" s="96">
        <f>F44</f>
        <v>1105.46</v>
      </c>
    </row>
    <row r="45" spans="1:7" ht="19.5" customHeight="1">
      <c r="A45" s="204" t="s">
        <v>156</v>
      </c>
      <c r="B45" s="205"/>
      <c r="C45" s="48">
        <f t="shared" ref="C45:F46" si="1">C19+C21+C23+C25+C27+C29+C31+C33+C35+C37+C39+C41+C43</f>
        <v>0.125054029237536</v>
      </c>
      <c r="D45" s="48">
        <f t="shared" si="1"/>
        <v>0.16301628652762384</v>
      </c>
      <c r="E45" s="48">
        <f t="shared" si="1"/>
        <v>0.3214397305284632</v>
      </c>
      <c r="F45" s="48">
        <f t="shared" si="1"/>
        <v>0.39048995370637724</v>
      </c>
      <c r="G45" s="98">
        <f>SUM(C45:F45)</f>
        <v>1.0000000000000002</v>
      </c>
    </row>
    <row r="46" spans="1:7" ht="20.25" customHeight="1">
      <c r="A46" s="204" t="s">
        <v>157</v>
      </c>
      <c r="B46" s="205"/>
      <c r="C46" s="49">
        <f t="shared" si="1"/>
        <v>17498.09</v>
      </c>
      <c r="D46" s="49">
        <f t="shared" si="1"/>
        <v>22809.929999999997</v>
      </c>
      <c r="E46" s="49">
        <f t="shared" si="1"/>
        <v>44977.209999999992</v>
      </c>
      <c r="F46" s="49">
        <f t="shared" si="1"/>
        <v>54639.009999999987</v>
      </c>
      <c r="G46" s="99">
        <f>SUM(C46:F46)</f>
        <v>139924.23999999996</v>
      </c>
    </row>
    <row r="47" spans="1:7" ht="8.25" customHeight="1">
      <c r="A47" s="100"/>
      <c r="B47" s="50"/>
      <c r="C47" s="50"/>
      <c r="D47" s="50"/>
      <c r="E47" s="50"/>
      <c r="F47" s="50"/>
      <c r="G47" s="101"/>
    </row>
    <row r="48" spans="1:7" ht="15" customHeight="1">
      <c r="A48" s="102"/>
      <c r="B48" s="51"/>
      <c r="C48" s="51"/>
      <c r="D48" s="51"/>
      <c r="E48" s="51"/>
      <c r="F48" s="51"/>
      <c r="G48" s="103"/>
    </row>
    <row r="49" spans="1:7" ht="15" customHeight="1">
      <c r="A49" s="102"/>
      <c r="B49" s="51"/>
      <c r="C49" s="51"/>
      <c r="D49" s="52"/>
      <c r="E49" s="197"/>
      <c r="F49" s="197"/>
      <c r="G49" s="103"/>
    </row>
    <row r="50" spans="1:7" ht="15" customHeight="1">
      <c r="A50" s="102"/>
      <c r="B50" s="51"/>
      <c r="C50" s="51"/>
      <c r="D50" s="198" t="s">
        <v>33</v>
      </c>
      <c r="E50" s="198"/>
      <c r="F50" s="198"/>
      <c r="G50" s="103"/>
    </row>
    <row r="51" spans="1:7" ht="15" customHeight="1">
      <c r="A51" s="102"/>
      <c r="B51" s="51"/>
      <c r="C51" s="51"/>
      <c r="D51" s="198" t="s">
        <v>34</v>
      </c>
      <c r="E51" s="198"/>
      <c r="F51" s="198"/>
      <c r="G51" s="103"/>
    </row>
    <row r="52" spans="1:7" ht="12.95" customHeight="1">
      <c r="A52" s="104"/>
      <c r="B52" s="53"/>
      <c r="C52" s="53"/>
      <c r="D52" s="199" t="s">
        <v>330</v>
      </c>
      <c r="E52" s="199"/>
      <c r="F52" s="199"/>
      <c r="G52" s="105"/>
    </row>
    <row r="53" spans="1:7" ht="3.75" customHeight="1">
      <c r="A53" s="104"/>
      <c r="B53" s="53"/>
      <c r="C53" s="53"/>
      <c r="D53" s="53"/>
      <c r="E53" s="90"/>
      <c r="F53" s="90"/>
      <c r="G53" s="105"/>
    </row>
  </sheetData>
  <mergeCells count="43">
    <mergeCell ref="A13:G13"/>
    <mergeCell ref="A14:G14"/>
    <mergeCell ref="A15:G15"/>
    <mergeCell ref="A16:G16"/>
    <mergeCell ref="G17:G18"/>
    <mergeCell ref="A18:B18"/>
    <mergeCell ref="A1:G8"/>
    <mergeCell ref="A9:G9"/>
    <mergeCell ref="A10:G10"/>
    <mergeCell ref="A11:G11"/>
    <mergeCell ref="A12:G12"/>
    <mergeCell ref="A21:A22"/>
    <mergeCell ref="B21:B22"/>
    <mergeCell ref="A23:A24"/>
    <mergeCell ref="B23:B24"/>
    <mergeCell ref="A19:A20"/>
    <mergeCell ref="B19:B20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41:A42"/>
    <mergeCell ref="B41:B42"/>
    <mergeCell ref="A39:A40"/>
    <mergeCell ref="B39:B40"/>
    <mergeCell ref="E49:F49"/>
    <mergeCell ref="D50:F50"/>
    <mergeCell ref="D51:F51"/>
    <mergeCell ref="D52:F52"/>
    <mergeCell ref="A43:A44"/>
    <mergeCell ref="B43:B44"/>
    <mergeCell ref="A45:B45"/>
    <mergeCell ref="A46:B46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horizont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1"/>
  <sheetViews>
    <sheetView showGridLines="0" tabSelected="1" view="pageBreakPreview" topLeftCell="A43" zoomScale="120" zoomScaleNormal="120" zoomScaleSheetLayoutView="120" workbookViewId="0">
      <selection activeCell="L36" sqref="L36"/>
    </sheetView>
  </sheetViews>
  <sheetFormatPr defaultRowHeight="15"/>
  <cols>
    <col min="1" max="1" width="6.140625" style="115" customWidth="1"/>
    <col min="2" max="2" width="11.42578125" style="115" customWidth="1"/>
    <col min="3" max="3" width="65.7109375" style="115" customWidth="1"/>
    <col min="4" max="4" width="3.7109375" style="115" customWidth="1"/>
    <col min="5" max="5" width="5.7109375" style="115" customWidth="1"/>
    <col min="6" max="6" width="6.7109375" style="115" customWidth="1"/>
    <col min="7" max="7" width="8.7109375" style="115" customWidth="1"/>
    <col min="8" max="8" width="15.7109375" style="115" customWidth="1"/>
    <col min="9" max="9" width="3.7109375" style="115" customWidth="1"/>
    <col min="10" max="10" width="28.28515625" style="115" customWidth="1"/>
    <col min="11" max="11" width="33.5703125" style="115" customWidth="1"/>
    <col min="12" max="12" width="9.140625" style="144"/>
    <col min="13" max="14" width="9.140625" style="145"/>
    <col min="15" max="16384" width="9.140625" style="115"/>
  </cols>
  <sheetData>
    <row r="1" spans="1:14" ht="20.100000000000001" customHeight="1">
      <c r="A1" s="299"/>
      <c r="B1" s="299"/>
      <c r="C1" s="300" t="s">
        <v>333</v>
      </c>
      <c r="D1" s="300"/>
      <c r="E1" s="300"/>
      <c r="F1" s="300"/>
      <c r="G1" s="300"/>
      <c r="H1" s="300"/>
      <c r="I1" s="300"/>
      <c r="J1" s="300"/>
      <c r="K1" s="112"/>
      <c r="L1" s="113"/>
      <c r="M1" s="114"/>
      <c r="N1" s="114"/>
    </row>
    <row r="2" spans="1:14" s="119" customFormat="1" ht="30" customHeight="1">
      <c r="A2" s="299"/>
      <c r="B2" s="299"/>
      <c r="C2" s="300"/>
      <c r="D2" s="300"/>
      <c r="E2" s="300"/>
      <c r="F2" s="300"/>
      <c r="G2" s="300"/>
      <c r="H2" s="300"/>
      <c r="I2" s="300"/>
      <c r="J2" s="300"/>
      <c r="K2" s="116"/>
      <c r="L2" s="117"/>
      <c r="M2" s="118"/>
      <c r="N2" s="118"/>
    </row>
    <row r="3" spans="1:14" ht="20.100000000000001" customHeight="1">
      <c r="A3" s="299"/>
      <c r="B3" s="299"/>
      <c r="C3" s="300"/>
      <c r="D3" s="300"/>
      <c r="E3" s="300"/>
      <c r="F3" s="300"/>
      <c r="G3" s="300"/>
      <c r="H3" s="300"/>
      <c r="I3" s="300"/>
      <c r="J3" s="300"/>
      <c r="K3" s="112"/>
      <c r="L3" s="113"/>
      <c r="M3" s="114"/>
      <c r="N3" s="114"/>
    </row>
    <row r="4" spans="1:14" ht="20.100000000000001" customHeight="1">
      <c r="A4" s="299"/>
      <c r="B4" s="299"/>
      <c r="C4" s="300"/>
      <c r="D4" s="300"/>
      <c r="E4" s="300"/>
      <c r="F4" s="300"/>
      <c r="G4" s="300"/>
      <c r="H4" s="300"/>
      <c r="I4" s="300"/>
      <c r="J4" s="300"/>
      <c r="K4" s="112"/>
      <c r="L4" s="113"/>
      <c r="M4" s="114"/>
      <c r="N4" s="114"/>
    </row>
    <row r="5" spans="1:14" ht="9.9499999999999993" customHeight="1">
      <c r="A5" s="112"/>
      <c r="B5" s="112"/>
      <c r="C5" s="112"/>
      <c r="D5" s="112"/>
      <c r="E5" s="112"/>
      <c r="F5" s="112"/>
      <c r="G5" s="301"/>
      <c r="H5" s="301"/>
      <c r="I5" s="301"/>
      <c r="J5" s="301"/>
      <c r="K5" s="112"/>
      <c r="L5" s="113"/>
      <c r="M5" s="114"/>
      <c r="N5" s="114"/>
    </row>
    <row r="6" spans="1:14" ht="24.95" customHeight="1">
      <c r="A6" s="289" t="s">
        <v>334</v>
      </c>
      <c r="B6" s="289"/>
      <c r="C6" s="163" t="s">
        <v>353</v>
      </c>
      <c r="E6" s="120"/>
      <c r="F6" s="302" t="s">
        <v>335</v>
      </c>
      <c r="G6" s="302"/>
      <c r="H6" s="302"/>
      <c r="I6" s="121"/>
      <c r="J6" s="122" t="s">
        <v>336</v>
      </c>
      <c r="K6" s="123"/>
      <c r="L6" s="113"/>
      <c r="M6" s="114"/>
      <c r="N6" s="114"/>
    </row>
    <row r="7" spans="1:14" ht="30" customHeight="1">
      <c r="A7" s="289" t="s">
        <v>337</v>
      </c>
      <c r="B7" s="289"/>
      <c r="C7" s="164" t="s">
        <v>354</v>
      </c>
      <c r="E7" s="120"/>
      <c r="F7" s="298" t="s">
        <v>356</v>
      </c>
      <c r="G7" s="298"/>
      <c r="H7" s="298"/>
      <c r="I7" s="124"/>
      <c r="J7" s="165">
        <v>44378</v>
      </c>
      <c r="K7" s="125"/>
      <c r="L7" s="113"/>
      <c r="M7" s="114"/>
      <c r="N7" s="114"/>
    </row>
    <row r="8" spans="1:14" ht="24.95" customHeight="1">
      <c r="A8" s="289" t="s">
        <v>338</v>
      </c>
      <c r="B8" s="289"/>
      <c r="C8" s="162" t="s">
        <v>355</v>
      </c>
      <c r="E8" s="290" t="s">
        <v>176</v>
      </c>
      <c r="F8" s="291" t="s">
        <v>339</v>
      </c>
      <c r="G8" s="292"/>
      <c r="H8" s="293" t="s">
        <v>340</v>
      </c>
      <c r="I8" s="294"/>
      <c r="J8" s="295"/>
      <c r="K8" s="120"/>
      <c r="L8" s="113"/>
      <c r="M8" s="114"/>
      <c r="N8" s="114"/>
    </row>
    <row r="9" spans="1:14" ht="24.95" customHeight="1">
      <c r="A9" s="289" t="s">
        <v>341</v>
      </c>
      <c r="B9" s="289"/>
      <c r="C9" s="126"/>
      <c r="E9" s="290"/>
      <c r="F9" s="291" t="s">
        <v>342</v>
      </c>
      <c r="G9" s="292"/>
      <c r="H9" s="296" t="str">
        <f>IF(G13="","Cálculo automático",(CONCATENATE(G13," dias a partir da data de assinatura do convênio")))</f>
        <v>510 dias a partir da data de assinatura do convênio</v>
      </c>
      <c r="I9" s="296"/>
      <c r="J9" s="297"/>
      <c r="K9" s="120"/>
      <c r="L9" s="113"/>
      <c r="M9" s="114"/>
      <c r="N9" s="114"/>
    </row>
    <row r="10" spans="1:14">
      <c r="A10" s="112"/>
      <c r="B10" s="127"/>
      <c r="C10" s="127"/>
      <c r="D10" s="112"/>
      <c r="E10" s="112"/>
      <c r="F10" s="112"/>
      <c r="G10" s="112"/>
      <c r="H10" s="112"/>
      <c r="I10" s="112"/>
      <c r="J10" s="112"/>
      <c r="K10" s="112"/>
      <c r="L10" s="113"/>
      <c r="M10" s="114"/>
      <c r="N10" s="114"/>
    </row>
    <row r="11" spans="1:14">
      <c r="A11" s="264" t="s">
        <v>177</v>
      </c>
      <c r="B11" s="266" t="s">
        <v>178</v>
      </c>
      <c r="C11" s="267"/>
      <c r="D11" s="264" t="s">
        <v>179</v>
      </c>
      <c r="E11" s="271" t="s">
        <v>343</v>
      </c>
      <c r="F11" s="271"/>
      <c r="G11" s="271"/>
      <c r="H11" s="271"/>
      <c r="I11" s="272"/>
      <c r="J11" s="278" t="s">
        <v>180</v>
      </c>
      <c r="K11" s="112"/>
      <c r="L11" s="113"/>
      <c r="M11" s="114"/>
      <c r="N11" s="114"/>
    </row>
    <row r="12" spans="1:14" ht="5.45" customHeight="1">
      <c r="A12" s="265"/>
      <c r="B12" s="268"/>
      <c r="C12" s="269"/>
      <c r="D12" s="265"/>
      <c r="E12" s="281"/>
      <c r="F12" s="281"/>
      <c r="G12" s="281"/>
      <c r="H12" s="281"/>
      <c r="I12" s="282"/>
      <c r="J12" s="279"/>
      <c r="K12" s="112"/>
      <c r="L12" s="113"/>
      <c r="M12" s="114"/>
      <c r="N12" s="114"/>
    </row>
    <row r="13" spans="1:14" ht="15" customHeight="1">
      <c r="A13" s="265"/>
      <c r="B13" s="268"/>
      <c r="C13" s="269"/>
      <c r="D13" s="265"/>
      <c r="E13" s="283" t="s">
        <v>244</v>
      </c>
      <c r="F13" s="284"/>
      <c r="G13" s="128">
        <f>IF(H15="XXX","",SUM(H14:H17))</f>
        <v>510</v>
      </c>
      <c r="H13" s="285" t="s">
        <v>344</v>
      </c>
      <c r="I13" s="286"/>
      <c r="J13" s="279"/>
      <c r="K13" s="112"/>
      <c r="L13" s="113"/>
      <c r="M13" s="114"/>
      <c r="N13" s="114"/>
    </row>
    <row r="14" spans="1:14" ht="20.100000000000001" customHeight="1">
      <c r="A14" s="265"/>
      <c r="B14" s="268"/>
      <c r="C14" s="269"/>
      <c r="D14" s="270"/>
      <c r="E14" s="287" t="s">
        <v>345</v>
      </c>
      <c r="F14" s="288"/>
      <c r="G14" s="288"/>
      <c r="H14" s="129">
        <v>180</v>
      </c>
      <c r="I14" s="130"/>
      <c r="J14" s="280"/>
      <c r="K14" s="112"/>
      <c r="L14" s="113"/>
      <c r="M14" s="114"/>
      <c r="N14" s="114"/>
    </row>
    <row r="15" spans="1:14" ht="20.100000000000001" customHeight="1">
      <c r="A15" s="265"/>
      <c r="B15" s="268"/>
      <c r="C15" s="269"/>
      <c r="D15" s="270"/>
      <c r="E15" s="287" t="s">
        <v>346</v>
      </c>
      <c r="F15" s="288"/>
      <c r="G15" s="288"/>
      <c r="H15" s="131">
        <v>120</v>
      </c>
      <c r="I15" s="132"/>
      <c r="J15" s="280"/>
      <c r="K15" s="112"/>
      <c r="L15" s="113"/>
      <c r="M15" s="114"/>
      <c r="N15" s="114"/>
    </row>
    <row r="16" spans="1:14" ht="20.100000000000001" customHeight="1">
      <c r="A16" s="265"/>
      <c r="B16" s="268"/>
      <c r="C16" s="269"/>
      <c r="D16" s="270"/>
      <c r="E16" s="287" t="s">
        <v>347</v>
      </c>
      <c r="F16" s="288"/>
      <c r="G16" s="288"/>
      <c r="H16" s="129">
        <v>30</v>
      </c>
      <c r="I16" s="133"/>
      <c r="J16" s="280"/>
      <c r="K16" s="112"/>
      <c r="L16" s="113"/>
      <c r="M16" s="114"/>
      <c r="N16" s="114"/>
    </row>
    <row r="17" spans="1:14" ht="20.100000000000001" customHeight="1">
      <c r="A17" s="134"/>
      <c r="B17" s="135"/>
      <c r="C17" s="136"/>
      <c r="D17" s="137"/>
      <c r="E17" s="273" t="s">
        <v>348</v>
      </c>
      <c r="F17" s="274"/>
      <c r="G17" s="274"/>
      <c r="H17" s="138">
        <v>180</v>
      </c>
      <c r="I17" s="139"/>
      <c r="J17" s="140"/>
      <c r="K17" s="112"/>
      <c r="L17" s="113"/>
      <c r="M17" s="114"/>
      <c r="N17" s="114"/>
    </row>
    <row r="18" spans="1:14" ht="24.95" customHeight="1">
      <c r="A18" s="250">
        <v>1</v>
      </c>
      <c r="B18" s="252" t="s">
        <v>357</v>
      </c>
      <c r="C18" s="253"/>
      <c r="D18" s="141" t="s">
        <v>181</v>
      </c>
      <c r="E18" s="142"/>
      <c r="F18" s="256">
        <f>IFERROR($E19/J19,0)</f>
        <v>1</v>
      </c>
      <c r="G18" s="256"/>
      <c r="H18" s="256"/>
      <c r="I18" s="257"/>
      <c r="J18" s="143">
        <f>F18</f>
        <v>1</v>
      </c>
    </row>
    <row r="19" spans="1:14" ht="24.95" customHeight="1">
      <c r="A19" s="251"/>
      <c r="B19" s="254"/>
      <c r="C19" s="255"/>
      <c r="D19" s="146" t="s">
        <v>182</v>
      </c>
      <c r="E19" s="275">
        <v>14011.33</v>
      </c>
      <c r="F19" s="276"/>
      <c r="G19" s="276"/>
      <c r="H19" s="276"/>
      <c r="I19" s="277"/>
      <c r="J19" s="147">
        <f>IFERROR(E19+0,0)</f>
        <v>14011.33</v>
      </c>
    </row>
    <row r="20" spans="1:14" ht="24.95" customHeight="1">
      <c r="A20" s="250">
        <v>2</v>
      </c>
      <c r="B20" s="252" t="s">
        <v>358</v>
      </c>
      <c r="C20" s="253"/>
      <c r="D20" s="141" t="s">
        <v>181</v>
      </c>
      <c r="E20" s="148"/>
      <c r="F20" s="256">
        <f>IFERROR($E21/J21,0)</f>
        <v>1</v>
      </c>
      <c r="G20" s="256"/>
      <c r="H20" s="256"/>
      <c r="I20" s="257"/>
      <c r="J20" s="143">
        <f>F20</f>
        <v>1</v>
      </c>
    </row>
    <row r="21" spans="1:14" ht="24.95" customHeight="1">
      <c r="A21" s="251"/>
      <c r="B21" s="254"/>
      <c r="C21" s="255"/>
      <c r="D21" s="146" t="s">
        <v>182</v>
      </c>
      <c r="E21" s="258">
        <v>3704.61</v>
      </c>
      <c r="F21" s="259"/>
      <c r="G21" s="259"/>
      <c r="H21" s="259"/>
      <c r="I21" s="260"/>
      <c r="J21" s="147">
        <f>IFERROR(E21+0,0)</f>
        <v>3704.61</v>
      </c>
    </row>
    <row r="22" spans="1:14" ht="24.95" customHeight="1">
      <c r="A22" s="250">
        <v>3</v>
      </c>
      <c r="B22" s="252" t="s">
        <v>359</v>
      </c>
      <c r="C22" s="253"/>
      <c r="D22" s="141" t="s">
        <v>181</v>
      </c>
      <c r="E22" s="148"/>
      <c r="F22" s="256">
        <f>IFERROR($E23/J23,0)</f>
        <v>1</v>
      </c>
      <c r="G22" s="256"/>
      <c r="H22" s="256"/>
      <c r="I22" s="257"/>
      <c r="J22" s="143">
        <f>F22</f>
        <v>1</v>
      </c>
    </row>
    <row r="23" spans="1:14" ht="24.95" customHeight="1">
      <c r="A23" s="251"/>
      <c r="B23" s="254"/>
      <c r="C23" s="255"/>
      <c r="D23" s="146" t="s">
        <v>182</v>
      </c>
      <c r="E23" s="258">
        <v>3076.91</v>
      </c>
      <c r="F23" s="259"/>
      <c r="G23" s="259"/>
      <c r="H23" s="259"/>
      <c r="I23" s="260"/>
      <c r="J23" s="147">
        <f>IFERROR(E23+0,0)</f>
        <v>3076.91</v>
      </c>
    </row>
    <row r="24" spans="1:14" ht="24.95" customHeight="1">
      <c r="A24" s="250">
        <v>4</v>
      </c>
      <c r="B24" s="252" t="s">
        <v>360</v>
      </c>
      <c r="C24" s="253"/>
      <c r="D24" s="141" t="s">
        <v>181</v>
      </c>
      <c r="E24" s="148"/>
      <c r="F24" s="256">
        <f>IFERROR($E25/J25,0)</f>
        <v>1</v>
      </c>
      <c r="G24" s="256"/>
      <c r="H24" s="256"/>
      <c r="I24" s="257"/>
      <c r="J24" s="143">
        <f>F24</f>
        <v>1</v>
      </c>
    </row>
    <row r="25" spans="1:14" ht="24.95" customHeight="1">
      <c r="A25" s="251"/>
      <c r="B25" s="254"/>
      <c r="C25" s="255"/>
      <c r="D25" s="146" t="s">
        <v>182</v>
      </c>
      <c r="E25" s="258">
        <v>1236.3599999999999</v>
      </c>
      <c r="F25" s="259"/>
      <c r="G25" s="259"/>
      <c r="H25" s="259"/>
      <c r="I25" s="260"/>
      <c r="J25" s="147">
        <f>IFERROR(E25+0,0)</f>
        <v>1236.3599999999999</v>
      </c>
    </row>
    <row r="26" spans="1:14" ht="24.95" customHeight="1">
      <c r="A26" s="250">
        <v>5</v>
      </c>
      <c r="B26" s="252" t="s">
        <v>361</v>
      </c>
      <c r="C26" s="253"/>
      <c r="D26" s="141" t="s">
        <v>181</v>
      </c>
      <c r="E26" s="148"/>
      <c r="F26" s="256">
        <f>IFERROR($E27/J27,0)</f>
        <v>1</v>
      </c>
      <c r="G26" s="256"/>
      <c r="H26" s="256"/>
      <c r="I26" s="257"/>
      <c r="J26" s="143">
        <f>F26</f>
        <v>1</v>
      </c>
    </row>
    <row r="27" spans="1:14" ht="24.95" customHeight="1">
      <c r="A27" s="251"/>
      <c r="B27" s="254"/>
      <c r="C27" s="255"/>
      <c r="D27" s="146" t="s">
        <v>182</v>
      </c>
      <c r="E27" s="258">
        <v>18751.560000000001</v>
      </c>
      <c r="F27" s="259"/>
      <c r="G27" s="259"/>
      <c r="H27" s="259"/>
      <c r="I27" s="260"/>
      <c r="J27" s="147">
        <f>IFERROR(E27+0,0)</f>
        <v>18751.560000000001</v>
      </c>
    </row>
    <row r="28" spans="1:14" ht="24.95" customHeight="1">
      <c r="A28" s="250">
        <v>6</v>
      </c>
      <c r="B28" s="252" t="s">
        <v>362</v>
      </c>
      <c r="C28" s="253"/>
      <c r="D28" s="141" t="s">
        <v>181</v>
      </c>
      <c r="E28" s="148"/>
      <c r="F28" s="256">
        <f>IFERROR($E29/J29,0)</f>
        <v>1</v>
      </c>
      <c r="G28" s="256"/>
      <c r="H28" s="256"/>
      <c r="I28" s="257"/>
      <c r="J28" s="143">
        <f>F28</f>
        <v>1</v>
      </c>
    </row>
    <row r="29" spans="1:14" ht="24.95" customHeight="1">
      <c r="A29" s="251"/>
      <c r="B29" s="254"/>
      <c r="C29" s="255"/>
      <c r="D29" s="146" t="s">
        <v>182</v>
      </c>
      <c r="E29" s="258">
        <v>21039.8</v>
      </c>
      <c r="F29" s="259"/>
      <c r="G29" s="259"/>
      <c r="H29" s="259"/>
      <c r="I29" s="260"/>
      <c r="J29" s="147">
        <f>IFERROR(E29+0,0)</f>
        <v>21039.8</v>
      </c>
    </row>
    <row r="30" spans="1:14" ht="24.95" customHeight="1">
      <c r="A30" s="250">
        <v>7</v>
      </c>
      <c r="B30" s="252" t="s">
        <v>363</v>
      </c>
      <c r="C30" s="253"/>
      <c r="D30" s="141" t="s">
        <v>181</v>
      </c>
      <c r="E30" s="148"/>
      <c r="F30" s="256">
        <f>IFERROR($E31/J31,0)</f>
        <v>1</v>
      </c>
      <c r="G30" s="256"/>
      <c r="H30" s="256"/>
      <c r="I30" s="257"/>
      <c r="J30" s="143">
        <f>F30</f>
        <v>1</v>
      </c>
    </row>
    <row r="31" spans="1:14" ht="24.95" customHeight="1">
      <c r="A31" s="251"/>
      <c r="B31" s="254"/>
      <c r="C31" s="255"/>
      <c r="D31" s="146" t="s">
        <v>182</v>
      </c>
      <c r="E31" s="258">
        <v>1467.15</v>
      </c>
      <c r="F31" s="259"/>
      <c r="G31" s="259"/>
      <c r="H31" s="259"/>
      <c r="I31" s="260"/>
      <c r="J31" s="147">
        <f>IFERROR(E31+0,0)</f>
        <v>1467.15</v>
      </c>
    </row>
    <row r="32" spans="1:14" ht="24.95" customHeight="1">
      <c r="A32" s="250">
        <v>8</v>
      </c>
      <c r="B32" s="252" t="s">
        <v>364</v>
      </c>
      <c r="C32" s="253"/>
      <c r="D32" s="141" t="s">
        <v>181</v>
      </c>
      <c r="E32" s="148"/>
      <c r="F32" s="256">
        <f>IFERROR($E33/J33,0)</f>
        <v>1</v>
      </c>
      <c r="G32" s="256"/>
      <c r="H32" s="256"/>
      <c r="I32" s="257"/>
      <c r="J32" s="143">
        <f>F32</f>
        <v>1</v>
      </c>
    </row>
    <row r="33" spans="1:14" ht="24.95" customHeight="1">
      <c r="A33" s="251"/>
      <c r="B33" s="254"/>
      <c r="C33" s="255"/>
      <c r="D33" s="146" t="s">
        <v>182</v>
      </c>
      <c r="E33" s="258">
        <v>9712.16</v>
      </c>
      <c r="F33" s="259"/>
      <c r="G33" s="259"/>
      <c r="H33" s="259"/>
      <c r="I33" s="260"/>
      <c r="J33" s="147">
        <f>IFERROR(E33+0,0)</f>
        <v>9712.16</v>
      </c>
    </row>
    <row r="34" spans="1:14" ht="24.95" customHeight="1">
      <c r="A34" s="250">
        <v>9</v>
      </c>
      <c r="B34" s="252" t="s">
        <v>365</v>
      </c>
      <c r="C34" s="253"/>
      <c r="D34" s="141" t="s">
        <v>181</v>
      </c>
      <c r="E34" s="148"/>
      <c r="F34" s="256">
        <f>IFERROR($E35/J35,0)</f>
        <v>1</v>
      </c>
      <c r="G34" s="256"/>
      <c r="H34" s="256"/>
      <c r="I34" s="257"/>
      <c r="J34" s="143">
        <f>F34</f>
        <v>1</v>
      </c>
    </row>
    <row r="35" spans="1:14" ht="24.95" customHeight="1">
      <c r="A35" s="251"/>
      <c r="B35" s="254"/>
      <c r="C35" s="255"/>
      <c r="D35" s="146" t="s">
        <v>182</v>
      </c>
      <c r="E35" s="258">
        <v>2548.73</v>
      </c>
      <c r="F35" s="259"/>
      <c r="G35" s="259"/>
      <c r="H35" s="259"/>
      <c r="I35" s="260"/>
      <c r="J35" s="147">
        <f>IFERROR(E35+0,0)</f>
        <v>2548.73</v>
      </c>
    </row>
    <row r="36" spans="1:14" ht="24.95" customHeight="1">
      <c r="A36" s="250">
        <v>10</v>
      </c>
      <c r="B36" s="252" t="s">
        <v>366</v>
      </c>
      <c r="C36" s="253"/>
      <c r="D36" s="141" t="s">
        <v>181</v>
      </c>
      <c r="E36" s="148"/>
      <c r="F36" s="256">
        <f>IFERROR($E37/J37,0)</f>
        <v>1</v>
      </c>
      <c r="G36" s="256"/>
      <c r="H36" s="256"/>
      <c r="I36" s="257"/>
      <c r="J36" s="143">
        <f>F36</f>
        <v>1</v>
      </c>
    </row>
    <row r="37" spans="1:14" ht="24.95" customHeight="1">
      <c r="A37" s="251"/>
      <c r="B37" s="254"/>
      <c r="C37" s="255"/>
      <c r="D37" s="146" t="s">
        <v>182</v>
      </c>
      <c r="E37" s="258">
        <v>3372.78</v>
      </c>
      <c r="F37" s="259"/>
      <c r="G37" s="259"/>
      <c r="H37" s="259"/>
      <c r="I37" s="260"/>
      <c r="J37" s="147">
        <f>IFERROR(E37+0,0)</f>
        <v>3372.78</v>
      </c>
    </row>
    <row r="38" spans="1:14" ht="24.95" customHeight="1">
      <c r="A38" s="250">
        <v>11</v>
      </c>
      <c r="B38" s="252" t="s">
        <v>367</v>
      </c>
      <c r="C38" s="253"/>
      <c r="D38" s="141" t="s">
        <v>181</v>
      </c>
      <c r="E38" s="148"/>
      <c r="F38" s="256">
        <f>IFERROR($E39/J39,0)</f>
        <v>1</v>
      </c>
      <c r="G38" s="256"/>
      <c r="H38" s="256"/>
      <c r="I38" s="257"/>
      <c r="J38" s="143">
        <f>F38</f>
        <v>1</v>
      </c>
    </row>
    <row r="39" spans="1:14" ht="24.95" customHeight="1">
      <c r="A39" s="251"/>
      <c r="B39" s="254"/>
      <c r="C39" s="255"/>
      <c r="D39" s="146" t="s">
        <v>182</v>
      </c>
      <c r="E39" s="258">
        <v>59038.79</v>
      </c>
      <c r="F39" s="259"/>
      <c r="G39" s="259"/>
      <c r="H39" s="259"/>
      <c r="I39" s="260"/>
      <c r="J39" s="147">
        <f>IFERROR(E39+0,0)</f>
        <v>59038.79</v>
      </c>
    </row>
    <row r="40" spans="1:14" ht="24.95" customHeight="1">
      <c r="A40" s="250">
        <v>12</v>
      </c>
      <c r="B40" s="252" t="s">
        <v>368</v>
      </c>
      <c r="C40" s="253"/>
      <c r="D40" s="141" t="s">
        <v>181</v>
      </c>
      <c r="E40" s="148"/>
      <c r="F40" s="256">
        <f>IFERROR($E41/J41,0)</f>
        <v>1</v>
      </c>
      <c r="G40" s="256"/>
      <c r="H40" s="256"/>
      <c r="I40" s="257"/>
      <c r="J40" s="143">
        <f>F40</f>
        <v>1</v>
      </c>
    </row>
    <row r="41" spans="1:14" ht="24.95" customHeight="1">
      <c r="A41" s="251"/>
      <c r="B41" s="254"/>
      <c r="C41" s="255"/>
      <c r="D41" s="146" t="s">
        <v>182</v>
      </c>
      <c r="E41" s="258">
        <v>858.6</v>
      </c>
      <c r="F41" s="259"/>
      <c r="G41" s="259"/>
      <c r="H41" s="259"/>
      <c r="I41" s="260"/>
      <c r="J41" s="147">
        <f>IFERROR(E41+0,0)</f>
        <v>858.6</v>
      </c>
    </row>
    <row r="42" spans="1:14" ht="24.95" customHeight="1">
      <c r="A42" s="250">
        <v>13</v>
      </c>
      <c r="B42" s="252" t="s">
        <v>369</v>
      </c>
      <c r="C42" s="253"/>
      <c r="D42" s="141" t="s">
        <v>181</v>
      </c>
      <c r="E42" s="148"/>
      <c r="F42" s="256">
        <f>IFERROR($E43/J43,0)</f>
        <v>1</v>
      </c>
      <c r="G42" s="256"/>
      <c r="H42" s="256"/>
      <c r="I42" s="257"/>
      <c r="J42" s="143">
        <f>F42</f>
        <v>1</v>
      </c>
    </row>
    <row r="43" spans="1:14" ht="24.95" customHeight="1">
      <c r="A43" s="251"/>
      <c r="B43" s="254"/>
      <c r="C43" s="255"/>
      <c r="D43" s="146" t="s">
        <v>182</v>
      </c>
      <c r="E43" s="258">
        <v>1105.46</v>
      </c>
      <c r="F43" s="259"/>
      <c r="G43" s="259"/>
      <c r="H43" s="259"/>
      <c r="I43" s="260"/>
      <c r="J43" s="147">
        <f>IFERROR(E43+0,0)</f>
        <v>1105.46</v>
      </c>
    </row>
    <row r="44" spans="1:14" ht="15" customHeight="1">
      <c r="A44" s="261"/>
      <c r="B44" s="262"/>
      <c r="C44" s="262"/>
      <c r="D44" s="263"/>
      <c r="E44" s="262"/>
      <c r="F44" s="262"/>
      <c r="G44" s="262"/>
      <c r="H44" s="262"/>
      <c r="I44" s="263"/>
      <c r="J44" s="149"/>
      <c r="K44" s="112"/>
      <c r="L44" s="150"/>
      <c r="M44" s="114"/>
      <c r="N44" s="114"/>
    </row>
    <row r="45" spans="1:14" ht="30" customHeight="1">
      <c r="A45" s="235" t="s">
        <v>349</v>
      </c>
      <c r="B45" s="235"/>
      <c r="C45" s="235"/>
      <c r="D45" s="235"/>
      <c r="E45" s="236">
        <f>IFERROR(E47-E46,"")</f>
        <v>139924.24</v>
      </c>
      <c r="F45" s="237"/>
      <c r="G45" s="237"/>
      <c r="H45" s="237"/>
      <c r="I45" s="238"/>
      <c r="J45" s="151">
        <f>IFERROR(E45,"")</f>
        <v>139924.24</v>
      </c>
      <c r="K45" s="112"/>
      <c r="L45" s="150"/>
      <c r="M45" s="114"/>
      <c r="N45" s="114"/>
    </row>
    <row r="46" spans="1:14" ht="30" customHeight="1">
      <c r="A46" s="235" t="s">
        <v>350</v>
      </c>
      <c r="B46" s="235"/>
      <c r="C46" s="235"/>
      <c r="D46" s="235"/>
      <c r="E46" s="239">
        <v>0</v>
      </c>
      <c r="F46" s="240"/>
      <c r="G46" s="240"/>
      <c r="H46" s="240"/>
      <c r="I46" s="241"/>
      <c r="J46" s="151">
        <f>IF(E46="Lançar o valor da contrapartida, mesmo que ZERO","",E46)</f>
        <v>0</v>
      </c>
      <c r="K46" s="112"/>
      <c r="L46" s="150"/>
      <c r="M46" s="114"/>
      <c r="N46" s="114"/>
    </row>
    <row r="47" spans="1:14" ht="30" customHeight="1">
      <c r="A47" s="235" t="s">
        <v>351</v>
      </c>
      <c r="B47" s="235"/>
      <c r="C47" s="235"/>
      <c r="D47" s="235"/>
      <c r="E47" s="236">
        <f>SUMIF(E18:E43,"&gt;0")</f>
        <v>139924.24</v>
      </c>
      <c r="F47" s="237"/>
      <c r="G47" s="237"/>
      <c r="H47" s="237"/>
      <c r="I47" s="238"/>
      <c r="J47" s="152">
        <f>IFERROR(E47,"")</f>
        <v>139924.24</v>
      </c>
      <c r="K47" s="112"/>
      <c r="L47" s="113"/>
      <c r="M47" s="114"/>
      <c r="N47" s="114"/>
    </row>
    <row r="48" spans="1:14" ht="30" customHeight="1">
      <c r="A48" s="243" t="s">
        <v>352</v>
      </c>
      <c r="B48" s="243"/>
      <c r="C48" s="243"/>
      <c r="D48" s="243"/>
      <c r="E48" s="244">
        <f>IFERROR(E47/J47,"O percentual será calculado após lançamento dos valores dos itens/serviços")</f>
        <v>1</v>
      </c>
      <c r="F48" s="245"/>
      <c r="G48" s="245"/>
      <c r="H48" s="245"/>
      <c r="I48" s="246"/>
      <c r="J48" s="153">
        <f>IF(E48="O percentual será calculado após lançamento dos valores dos itens/serviços","",E48)</f>
        <v>1</v>
      </c>
      <c r="K48" s="112"/>
      <c r="L48" s="113"/>
      <c r="M48" s="114"/>
      <c r="N48" s="114"/>
    </row>
    <row r="49" spans="1:14">
      <c r="A49" s="112"/>
      <c r="B49" s="112"/>
      <c r="C49" s="154"/>
      <c r="D49" s="154"/>
      <c r="E49" s="155"/>
      <c r="F49" s="155"/>
      <c r="G49" s="155"/>
      <c r="H49" s="155"/>
      <c r="I49" s="155"/>
      <c r="J49" s="155"/>
      <c r="K49" s="112"/>
      <c r="L49" s="113"/>
      <c r="M49" s="114"/>
      <c r="N49" s="114"/>
    </row>
    <row r="50" spans="1:14" s="157" customFormat="1">
      <c r="A50" s="156"/>
      <c r="B50" s="156"/>
      <c r="C50" s="247"/>
      <c r="D50" s="248"/>
      <c r="E50" s="248"/>
      <c r="F50" s="248"/>
      <c r="G50" s="248"/>
      <c r="H50" s="248"/>
      <c r="I50" s="248"/>
      <c r="J50" s="248"/>
      <c r="K50" s="156"/>
      <c r="L50" s="113"/>
      <c r="M50" s="113"/>
      <c r="N50" s="113"/>
    </row>
    <row r="51" spans="1:14" s="157" customFormat="1">
      <c r="A51" s="158"/>
      <c r="B51" s="158"/>
      <c r="C51" s="248"/>
      <c r="D51" s="248"/>
      <c r="E51" s="248"/>
      <c r="F51" s="248"/>
      <c r="G51" s="248"/>
      <c r="H51" s="248"/>
      <c r="I51" s="248"/>
      <c r="J51" s="248"/>
      <c r="K51" s="156"/>
      <c r="L51" s="113"/>
      <c r="M51" s="113"/>
      <c r="N51" s="113"/>
    </row>
    <row r="52" spans="1:14" s="157" customFormat="1">
      <c r="A52" s="159"/>
      <c r="B52" s="159"/>
      <c r="C52" s="248"/>
      <c r="D52" s="248"/>
      <c r="E52" s="248"/>
      <c r="F52" s="248"/>
      <c r="G52" s="248"/>
      <c r="H52" s="248"/>
      <c r="I52" s="248"/>
      <c r="J52" s="248"/>
      <c r="K52" s="156"/>
      <c r="L52" s="113"/>
      <c r="M52" s="113"/>
      <c r="N52" s="113"/>
    </row>
    <row r="53" spans="1:14" s="157" customFormat="1">
      <c r="A53" s="159"/>
      <c r="B53" s="159"/>
      <c r="C53" s="248"/>
      <c r="D53" s="248"/>
      <c r="E53" s="248"/>
      <c r="F53" s="248"/>
      <c r="G53" s="248"/>
      <c r="H53" s="248"/>
      <c r="I53" s="248"/>
      <c r="J53" s="248"/>
      <c r="K53" s="156"/>
      <c r="L53" s="113"/>
      <c r="M53" s="113"/>
      <c r="N53" s="113"/>
    </row>
    <row r="54" spans="1:14" s="157" customFormat="1">
      <c r="A54" s="159"/>
      <c r="B54" s="159"/>
      <c r="C54" s="248"/>
      <c r="D54" s="248"/>
      <c r="E54" s="248"/>
      <c r="F54" s="248"/>
      <c r="G54" s="248"/>
      <c r="H54" s="248"/>
      <c r="I54" s="248"/>
      <c r="J54" s="248"/>
      <c r="K54" s="156"/>
      <c r="L54" s="113"/>
      <c r="M54" s="113"/>
      <c r="N54" s="113"/>
    </row>
    <row r="55" spans="1:14" ht="30.75" customHeight="1">
      <c r="A55" s="159"/>
      <c r="B55" s="159"/>
      <c r="C55" s="160"/>
      <c r="D55" s="160"/>
      <c r="E55" s="160"/>
      <c r="F55" s="160"/>
      <c r="G55" s="160"/>
      <c r="H55" s="160"/>
      <c r="I55" s="160"/>
      <c r="J55" s="160"/>
      <c r="K55" s="112"/>
      <c r="L55" s="113"/>
      <c r="M55" s="114"/>
      <c r="N55" s="114"/>
    </row>
    <row r="56" spans="1:14" ht="12" customHeight="1">
      <c r="A56" s="159"/>
      <c r="B56" s="159"/>
      <c r="C56" s="160"/>
      <c r="D56" s="160"/>
      <c r="E56" s="160"/>
      <c r="F56" s="160"/>
      <c r="G56" s="160"/>
      <c r="H56" s="160"/>
      <c r="I56" s="160"/>
      <c r="J56" s="160"/>
      <c r="K56" s="112"/>
      <c r="L56" s="113"/>
      <c r="M56" s="114"/>
      <c r="N56" s="114"/>
    </row>
    <row r="57" spans="1:14" ht="13.5" customHeight="1">
      <c r="A57" s="159"/>
      <c r="B57" s="159"/>
      <c r="C57" s="160"/>
      <c r="D57" s="160"/>
      <c r="E57" s="160"/>
      <c r="F57" s="160"/>
      <c r="G57" s="160"/>
      <c r="H57" s="160"/>
      <c r="I57" s="160"/>
      <c r="J57" s="160"/>
      <c r="K57" s="112"/>
      <c r="L57" s="113"/>
      <c r="M57" s="114"/>
      <c r="N57" s="114"/>
    </row>
    <row r="58" spans="1:14" ht="21" customHeight="1">
      <c r="A58" s="159"/>
      <c r="B58" s="159"/>
      <c r="C58" s="160"/>
      <c r="D58" s="160"/>
      <c r="E58" s="160"/>
      <c r="F58" s="160"/>
      <c r="G58" s="160"/>
      <c r="H58" s="160"/>
      <c r="I58" s="160"/>
      <c r="J58" s="160"/>
      <c r="K58" s="112"/>
      <c r="L58" s="113"/>
      <c r="M58" s="114"/>
      <c r="N58" s="114"/>
    </row>
    <row r="59" spans="1:14" ht="54.95" customHeight="1" thickBot="1">
      <c r="A59" s="159"/>
      <c r="B59" s="159"/>
      <c r="C59" s="161"/>
      <c r="D59" s="160"/>
      <c r="E59" s="160"/>
      <c r="F59" s="160"/>
      <c r="G59" s="160"/>
      <c r="H59" s="160"/>
      <c r="I59" s="160"/>
      <c r="J59" s="160"/>
      <c r="K59" s="112"/>
      <c r="L59" s="113"/>
      <c r="M59" s="114"/>
      <c r="N59" s="114"/>
    </row>
    <row r="60" spans="1:14">
      <c r="A60" s="112"/>
      <c r="B60" s="112"/>
      <c r="C60" s="249" t="s">
        <v>183</v>
      </c>
      <c r="D60" s="249"/>
      <c r="E60" s="112"/>
      <c r="F60" s="112"/>
      <c r="G60" s="112"/>
      <c r="H60" s="112"/>
      <c r="I60" s="112"/>
      <c r="J60" s="112"/>
      <c r="K60" s="112"/>
      <c r="L60" s="113"/>
      <c r="M60" s="114"/>
      <c r="N60" s="114"/>
    </row>
    <row r="61" spans="1:14">
      <c r="A61" s="112"/>
      <c r="B61" s="112"/>
      <c r="C61" s="166" t="s">
        <v>370</v>
      </c>
      <c r="D61" s="168"/>
      <c r="E61" s="112"/>
      <c r="F61" s="112"/>
      <c r="G61" s="112"/>
      <c r="H61" s="112"/>
      <c r="I61" s="112"/>
      <c r="J61" s="112"/>
      <c r="K61" s="112"/>
      <c r="L61" s="113"/>
      <c r="M61" s="114"/>
      <c r="N61" s="114"/>
    </row>
    <row r="62" spans="1:14">
      <c r="C62" s="166" t="s">
        <v>371</v>
      </c>
      <c r="D62" s="167"/>
      <c r="L62" s="113"/>
    </row>
    <row r="63" spans="1:14">
      <c r="C63" s="242"/>
      <c r="D63" s="242"/>
      <c r="L63" s="113"/>
    </row>
    <row r="64" spans="1:14">
      <c r="L64" s="113"/>
    </row>
    <row r="65" spans="12:12">
      <c r="L65" s="113"/>
    </row>
    <row r="66" spans="12:12">
      <c r="L66" s="113"/>
    </row>
    <row r="67" spans="12:12">
      <c r="L67" s="113"/>
    </row>
    <row r="68" spans="12:12">
      <c r="L68" s="113"/>
    </row>
    <row r="69" spans="12:12">
      <c r="L69" s="113"/>
    </row>
    <row r="70" spans="12:12">
      <c r="L70" s="113"/>
    </row>
    <row r="71" spans="12:12">
      <c r="L71" s="113"/>
    </row>
  </sheetData>
  <sheetProtection formatCells="0" formatColumns="0" formatRows="0"/>
  <mergeCells count="91">
    <mergeCell ref="A7:B7"/>
    <mergeCell ref="F7:H7"/>
    <mergeCell ref="A1:B4"/>
    <mergeCell ref="C1:J4"/>
    <mergeCell ref="G5:J5"/>
    <mergeCell ref="A6:B6"/>
    <mergeCell ref="F6:H6"/>
    <mergeCell ref="A8:B8"/>
    <mergeCell ref="E8:E9"/>
    <mergeCell ref="F8:G8"/>
    <mergeCell ref="H8:J8"/>
    <mergeCell ref="A9:B9"/>
    <mergeCell ref="F9:G9"/>
    <mergeCell ref="H9:J9"/>
    <mergeCell ref="J11:J16"/>
    <mergeCell ref="E12:I12"/>
    <mergeCell ref="E13:F13"/>
    <mergeCell ref="H13:I13"/>
    <mergeCell ref="E14:G14"/>
    <mergeCell ref="E15:G15"/>
    <mergeCell ref="E16:G16"/>
    <mergeCell ref="A11:A16"/>
    <mergeCell ref="B11:C16"/>
    <mergeCell ref="D11:D16"/>
    <mergeCell ref="E11:I11"/>
    <mergeCell ref="A20:A21"/>
    <mergeCell ref="B20:C21"/>
    <mergeCell ref="F20:I20"/>
    <mergeCell ref="E21:I21"/>
    <mergeCell ref="E17:G17"/>
    <mergeCell ref="A18:A19"/>
    <mergeCell ref="B18:C19"/>
    <mergeCell ref="F18:I18"/>
    <mergeCell ref="E19:I19"/>
    <mergeCell ref="A22:A23"/>
    <mergeCell ref="B22:C23"/>
    <mergeCell ref="F22:I22"/>
    <mergeCell ref="E23:I23"/>
    <mergeCell ref="A24:A25"/>
    <mergeCell ref="B24:C25"/>
    <mergeCell ref="F24:I24"/>
    <mergeCell ref="E25:I25"/>
    <mergeCell ref="A26:A27"/>
    <mergeCell ref="B26:C27"/>
    <mergeCell ref="F26:I26"/>
    <mergeCell ref="E27:I27"/>
    <mergeCell ref="A28:A29"/>
    <mergeCell ref="B28:C29"/>
    <mergeCell ref="F28:I28"/>
    <mergeCell ref="E29:I29"/>
    <mergeCell ref="A30:A31"/>
    <mergeCell ref="B30:C31"/>
    <mergeCell ref="F30:I30"/>
    <mergeCell ref="E31:I31"/>
    <mergeCell ref="A32:A33"/>
    <mergeCell ref="B32:C33"/>
    <mergeCell ref="F32:I32"/>
    <mergeCell ref="E33:I33"/>
    <mergeCell ref="A34:A35"/>
    <mergeCell ref="B34:C35"/>
    <mergeCell ref="F34:I34"/>
    <mergeCell ref="E35:I35"/>
    <mergeCell ref="A36:A37"/>
    <mergeCell ref="B36:C37"/>
    <mergeCell ref="F36:I36"/>
    <mergeCell ref="E37:I37"/>
    <mergeCell ref="A38:A39"/>
    <mergeCell ref="B38:C39"/>
    <mergeCell ref="F38:I38"/>
    <mergeCell ref="E39:I39"/>
    <mergeCell ref="A40:A41"/>
    <mergeCell ref="B40:C41"/>
    <mergeCell ref="F40:I40"/>
    <mergeCell ref="E41:I41"/>
    <mergeCell ref="A42:A43"/>
    <mergeCell ref="B42:C43"/>
    <mergeCell ref="F42:I42"/>
    <mergeCell ref="E43:I43"/>
    <mergeCell ref="A44:D44"/>
    <mergeCell ref="E44:I44"/>
    <mergeCell ref="A45:D45"/>
    <mergeCell ref="E45:I45"/>
    <mergeCell ref="A46:D46"/>
    <mergeCell ref="E46:I46"/>
    <mergeCell ref="C63:D63"/>
    <mergeCell ref="A47:D47"/>
    <mergeCell ref="E47:I47"/>
    <mergeCell ref="A48:D48"/>
    <mergeCell ref="E48:I48"/>
    <mergeCell ref="C50:J54"/>
    <mergeCell ref="C60:D60"/>
  </mergeCells>
  <conditionalFormatting sqref="H9:J9">
    <cfRule type="cellIs" dxfId="12" priority="41" operator="equal">
      <formula>"Cálculo automático"</formula>
    </cfRule>
  </conditionalFormatting>
  <conditionalFormatting sqref="J19 J21 J23 J25 J27 J29 J31 J33 J35 J37 J39 J41 J43">
    <cfRule type="cellIs" dxfId="11" priority="40" operator="equal">
      <formula>"Lançar valor para as duas etapas, mesmo que ZERO"</formula>
    </cfRule>
  </conditionalFormatting>
  <conditionalFormatting sqref="E23:I23 E25:I25 E27:I27 E29:I29 E31:I31 E33:I33 E35:I35 E37:I37 E39:I39 E41:I41 E43:I43 E18:F18 E21:I21 E19:I19 E20:F20 E22:F22 E24:F24 E26:F26 E28:F28 E30:F30 E32:F32 E34:F34 E36:F36 E38:F38 E40:F40 E42:F42">
    <cfRule type="cellIs" dxfId="10" priority="39" operator="equal">
      <formula>0</formula>
    </cfRule>
  </conditionalFormatting>
  <conditionalFormatting sqref="H15">
    <cfRule type="cellIs" dxfId="9" priority="24" operator="equal">
      <formula>"XXX"</formula>
    </cfRule>
  </conditionalFormatting>
  <conditionalFormatting sqref="E18:F18 E20:F20 E23:I23 E22:F22 E25:I25 E24:F24 E27:I27 E26:F26 E29:I29 E28:F28 E31:I31 E30:F30 E33:I33 E32:F32 E35:I35 E34:F34 E37:I37 E36:F36 E39:I39 E38:F38 E41:I41 E40:F40 E43:I43 E42:F42 E21:I21 E19:I19">
    <cfRule type="cellIs" dxfId="8" priority="23" operator="equal">
      <formula>"Lançar o valor mesmo que ZERO"</formula>
    </cfRule>
  </conditionalFormatting>
  <conditionalFormatting sqref="F7:H7">
    <cfRule type="cellIs" dxfId="7" priority="22" operator="equal">
      <formula>"Inserir n.º do boletim e se com ou sem desoneração"</formula>
    </cfRule>
  </conditionalFormatting>
  <conditionalFormatting sqref="J7">
    <cfRule type="cellIs" dxfId="6" priority="21" operator="equal">
      <formula>"Inserir data base do orçamento proposto"</formula>
    </cfRule>
  </conditionalFormatting>
  <conditionalFormatting sqref="C6">
    <cfRule type="cellIs" dxfId="5" priority="20" operator="equal">
      <formula>"Nome do Municipio"</formula>
    </cfRule>
  </conditionalFormatting>
  <conditionalFormatting sqref="C7">
    <cfRule type="cellIs" dxfId="4" priority="19" operator="equal">
      <formula>"Nome do Objeto aprovado no COC"</formula>
    </cfRule>
  </conditionalFormatting>
  <conditionalFormatting sqref="C8">
    <cfRule type="cellIs" dxfId="3" priority="18" operator="equal">
      <formula>"N.º do processo da Secretaria de Turismo"</formula>
    </cfRule>
  </conditionalFormatting>
  <conditionalFormatting sqref="E46:I46">
    <cfRule type="cellIs" dxfId="2" priority="17" operator="equal">
      <formula>"Lançar o valor da contrapartida, mesmo que ZERO"</formula>
    </cfRule>
  </conditionalFormatting>
  <conditionalFormatting sqref="B18:C43">
    <cfRule type="cellIs" dxfId="1" priority="16" operator="equal">
      <formula>"Descrição do Item"</formula>
    </cfRule>
  </conditionalFormatting>
  <conditionalFormatting sqref="J18:J43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Orçamento</vt:lpstr>
      <vt:lpstr>Mem. Cálculo</vt:lpstr>
      <vt:lpstr>Cronograma Fis-Fin.</vt:lpstr>
      <vt:lpstr>CRONOGRAMA PADRÃO 1 Etapa</vt:lpstr>
      <vt:lpstr>'Cronograma Fis-Fin.'!Area_de_impressao</vt:lpstr>
      <vt:lpstr>'CRONOGRAMA PADRÃO 1 Etapa'!Area_de_impressao</vt:lpstr>
      <vt:lpstr>'Mem. Cálculo'!Area_de_impressao</vt:lpstr>
      <vt:lpstr>'Cronograma Fis-Fin.'!Titulos_de_impressao</vt:lpstr>
      <vt:lpstr>'Mem. Cálculo'!Titulos_de_impressao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2021-12-09T12:17:58Z</cp:lastPrinted>
  <dcterms:created xsi:type="dcterms:W3CDTF">2017-08-30T19:42:29Z</dcterms:created>
  <dcterms:modified xsi:type="dcterms:W3CDTF">2022-02-08T14:06:17Z</dcterms:modified>
</cp:coreProperties>
</file>