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za.salomao\Documents\Documents\CASA MILITAR - DEFESA CIVIL\PONTE ROSETA 2021\DOC1S REVISADOS ABRIL 22\DOCs PONTE ROSETA - ABRIL 22\JUNHO 22\DOC1S LICITAÇÃO PONTE ROSETA JUNHO 22\"/>
    </mc:Choice>
  </mc:AlternateContent>
  <xr:revisionPtr revIDLastSave="0" documentId="13_ncr:1_{6C9C9574-0B55-484F-B57C-B26A267DCB35}" xr6:coauthVersionLast="47" xr6:coauthVersionMax="47" xr10:uidLastSave="{00000000-0000-0000-0000-000000000000}"/>
  <bookViews>
    <workbookView xWindow="-120" yWindow="-120" windowWidth="29040" windowHeight="15840" tabRatio="618" activeTab="1" xr2:uid="{00000000-000D-0000-FFFF-FFFF00000000}"/>
  </bookViews>
  <sheets>
    <sheet name="ORÇAMENTO" sheetId="4" r:id="rId1"/>
    <sheet name="CRONOGRAMA FÍSICOFINANCEIRO " sheetId="5" r:id="rId2"/>
  </sheets>
  <definedNames>
    <definedName name="_xlnm.Print_Area" localSheetId="1">'CRONOGRAMA FÍSICOFINANCEIRO '!$A$1:$J$41</definedName>
    <definedName name="_xlnm.Print_Area" localSheetId="0">ORÇAMENTO!$A$1:$H$123</definedName>
    <definedName name="Print_Titles_0" localSheetId="1">'CRONOGRAMA FÍSICOFINANCEIRO '!$1:$18</definedName>
    <definedName name="Print_Titles_0_0" localSheetId="1">'CRONOGRAMA FÍSICOFINANCEIRO '!$1:$18</definedName>
    <definedName name="Print_Titles_0_0_0" localSheetId="1">'CRONOGRAMA FÍSICOFINANCEIRO '!$1:$18</definedName>
    <definedName name="Print_Titles_0_0_0_0" localSheetId="1">'CRONOGRAMA FÍSICOFINANCEIRO '!$1:$18</definedName>
    <definedName name="Print_Titles_0_0_0_0_0" localSheetId="1">'CRONOGRAMA FÍSICOFINANCEIRO '!$1:$18</definedName>
    <definedName name="Print_Titles_0_0_0_0_0_0" localSheetId="1">'CRONOGRAMA FÍSICOFINANCEIRO '!$1:$18</definedName>
    <definedName name="Print_Titles_0_0_0_0_0_0_0" localSheetId="1">'CRONOGRAMA FÍSICOFINANCEIRO '!$1:$18</definedName>
    <definedName name="Print_Titles_0_0_0_0_0_0_0_0" localSheetId="1">'CRONOGRAMA FÍSICOFINANCEIRO '!$1:$18</definedName>
    <definedName name="Print_Titles_0_0_0_0_0_0_0_0_0" localSheetId="1">'CRONOGRAMA FÍSICOFINANCEIRO '!$1:$18</definedName>
    <definedName name="Print_Titles_0_0_0_0_0_0_0_0_0_0" localSheetId="1">'CRONOGRAMA FÍSICOFINANCEIRO '!$1:$18</definedName>
    <definedName name="Print_Titles_0_0_0_0_0_0_0_0_0_0_0" localSheetId="1">'CRONOGRAMA FÍSICOFINANCEIRO '!$1:$18</definedName>
    <definedName name="Print_Titles_0_0_0_0_0_0_0_0_0_0_0_0" localSheetId="1">'CRONOGRAMA FÍSICOFINANCEIRO '!$1:$18</definedName>
    <definedName name="Print_Titles_0_0_0_0_0_0_0_0_0_0_0_0_0" localSheetId="1">'CRONOGRAMA FÍSICOFINANCEIRO '!$1:$18</definedName>
    <definedName name="Print_Titles_0_0_0_0_0_0_0_0_0_0_0_0_0_0" localSheetId="1">'CRONOGRAMA FÍSICOFINANCEIRO '!$1:$18</definedName>
    <definedName name="_xlnm.Print_Titles" localSheetId="1">'CRONOGRAMA FÍSICOFINANCEIRO '!$1:$18</definedName>
    <definedName name="_xlnm.Print_Titles" localSheetId="0">ORÇAMENTO!$1:$8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1" i="5" l="1"/>
  <c r="E34" i="5"/>
  <c r="H111" i="4" l="1"/>
  <c r="H110" i="4"/>
  <c r="H106" i="4"/>
  <c r="H105" i="4"/>
  <c r="H104" i="4"/>
  <c r="H89" i="4"/>
  <c r="H94" i="4"/>
  <c r="H95" i="4"/>
  <c r="H96" i="4"/>
  <c r="H98" i="4"/>
  <c r="H79" i="4"/>
  <c r="H80" i="4"/>
  <c r="H81" i="4"/>
  <c r="H55" i="4" l="1"/>
  <c r="H69" i="4"/>
  <c r="H49" i="4"/>
  <c r="H25" i="4"/>
  <c r="H28" i="4"/>
  <c r="H31" i="4"/>
  <c r="H32" i="4"/>
  <c r="H12" i="4"/>
  <c r="H13" i="4"/>
  <c r="H14" i="4"/>
  <c r="H15" i="4"/>
  <c r="H16" i="4"/>
  <c r="H17" i="4"/>
  <c r="H18" i="4"/>
  <c r="H19" i="4"/>
  <c r="H20" i="4"/>
  <c r="F77" i="4" l="1"/>
  <c r="H77" i="4" s="1"/>
  <c r="F61" i="4"/>
  <c r="H61" i="4" s="1"/>
  <c r="F39" i="4" l="1"/>
  <c r="H39" i="4" s="1"/>
  <c r="F75" i="4" l="1"/>
  <c r="H75" i="4" s="1"/>
  <c r="F76" i="4"/>
  <c r="H76" i="4" s="1"/>
  <c r="F41" i="4"/>
  <c r="H41" i="4" s="1"/>
  <c r="F40" i="4"/>
  <c r="H40" i="4" s="1"/>
  <c r="F38" i="4"/>
  <c r="H38" i="4" s="1"/>
  <c r="F44" i="4"/>
  <c r="H44" i="4" s="1"/>
  <c r="H62" i="4"/>
  <c r="F60" i="4"/>
  <c r="H60" i="4" s="1"/>
  <c r="F58" i="4"/>
  <c r="H58" i="4" s="1"/>
  <c r="F65" i="4"/>
  <c r="H65" i="4" s="1"/>
  <c r="F64" i="4"/>
  <c r="H64" i="4" s="1"/>
  <c r="F46" i="4" l="1"/>
  <c r="H46" i="4" s="1"/>
  <c r="F66" i="4"/>
  <c r="H66" i="4" s="1"/>
  <c r="H63" i="4"/>
  <c r="F59" i="4"/>
  <c r="H59" i="4" s="1"/>
  <c r="F45" i="4"/>
  <c r="H45" i="4" s="1"/>
  <c r="F112" i="4" l="1"/>
  <c r="H112" i="4" s="1"/>
  <c r="F100" i="4"/>
  <c r="H100" i="4" s="1"/>
  <c r="F99" i="4"/>
  <c r="H99" i="4" s="1"/>
  <c r="F97" i="4"/>
  <c r="H97" i="4" s="1"/>
  <c r="F93" i="4"/>
  <c r="H93" i="4" s="1"/>
  <c r="F92" i="4"/>
  <c r="H92" i="4" s="1"/>
  <c r="F91" i="4"/>
  <c r="H91" i="4" s="1"/>
  <c r="F90" i="4"/>
  <c r="H90" i="4" s="1"/>
  <c r="F88" i="4"/>
  <c r="H88" i="4" s="1"/>
  <c r="F87" i="4"/>
  <c r="H87" i="4" s="1"/>
  <c r="F86" i="4"/>
  <c r="H86" i="4" s="1"/>
  <c r="F82" i="4"/>
  <c r="H82" i="4" s="1"/>
  <c r="F78" i="4"/>
  <c r="H78" i="4" s="1"/>
  <c r="F71" i="4"/>
  <c r="H71" i="4" s="1"/>
  <c r="F70" i="4"/>
  <c r="H70" i="4" s="1"/>
  <c r="F52" i="4"/>
  <c r="H52" i="4" s="1"/>
  <c r="F48" i="4"/>
  <c r="H48" i="4" s="1"/>
  <c r="F47" i="4"/>
  <c r="H47" i="4" s="1"/>
  <c r="F30" i="4"/>
  <c r="H30" i="4" s="1"/>
  <c r="F29" i="4"/>
  <c r="H29" i="4" s="1"/>
  <c r="F27" i="4"/>
  <c r="H27" i="4" s="1"/>
  <c r="F26" i="4"/>
  <c r="H26" i="4" s="1"/>
  <c r="F24" i="4"/>
  <c r="H24" i="4" s="1"/>
  <c r="H116" i="4" s="1"/>
  <c r="F11" i="4"/>
  <c r="H11" i="4" s="1"/>
  <c r="F54" i="4" l="1"/>
  <c r="H54" i="4" s="1"/>
  <c r="F53" i="4"/>
  <c r="H53" i="4" s="1"/>
  <c r="H72" i="4" s="1"/>
  <c r="H101" i="4"/>
  <c r="I34" i="5" l="1"/>
  <c r="H34" i="5"/>
  <c r="G34" i="5"/>
  <c r="F34" i="5"/>
  <c r="D34" i="5"/>
  <c r="J32" i="5"/>
  <c r="J30" i="5"/>
  <c r="J28" i="5"/>
  <c r="J26" i="5"/>
  <c r="H25" i="5" s="1"/>
  <c r="J24" i="5"/>
  <c r="F23" i="5" s="1"/>
  <c r="J22" i="5"/>
  <c r="E21" i="5" s="1"/>
  <c r="I29" i="5" l="1"/>
  <c r="H27" i="5"/>
  <c r="I27" i="5"/>
  <c r="G25" i="5"/>
  <c r="F25" i="5"/>
  <c r="F21" i="5"/>
  <c r="I23" i="5"/>
  <c r="H107" i="4"/>
  <c r="H23" i="5"/>
  <c r="G23" i="5"/>
  <c r="H113" i="4"/>
  <c r="H21" i="4"/>
  <c r="J34" i="5"/>
  <c r="J20" i="5"/>
  <c r="E19" i="5" s="1"/>
  <c r="H83" i="4"/>
  <c r="H34" i="4"/>
  <c r="H33" i="5" l="1"/>
  <c r="E33" i="5"/>
  <c r="H115" i="4"/>
  <c r="H117" i="4" s="1"/>
  <c r="J23" i="5"/>
  <c r="D19" i="5"/>
  <c r="J19" i="5"/>
  <c r="J21" i="5"/>
  <c r="D33" i="5"/>
  <c r="J27" i="5"/>
  <c r="I33" i="5"/>
  <c r="J25" i="5"/>
  <c r="J31" i="5"/>
  <c r="G33" i="5"/>
  <c r="F33" i="5"/>
  <c r="J29" i="5"/>
  <c r="J33" i="5" l="1"/>
</calcChain>
</file>

<file path=xl/sharedStrings.xml><?xml version="1.0" encoding="utf-8"?>
<sst xmlns="http://schemas.openxmlformats.org/spreadsheetml/2006/main" count="444" uniqueCount="272">
  <si>
    <t>Prefeitura Municipal da Estância Turística de Paraguaçu Paulista - SP</t>
  </si>
  <si>
    <t>Planilha Orçamentária -  Construção - Duplicação da ponte de acesso ao Distrito da Roseta</t>
  </si>
  <si>
    <t>Local: ESTRADA VICINAL PGP - 161 - PONTE SOBRE O RIO CAPIVARA - DISTRITO DA ROSETA  - PARAGUAÇU PAULISTA - SP</t>
  </si>
  <si>
    <t>Ítem</t>
  </si>
  <si>
    <t>Base Serviços</t>
  </si>
  <si>
    <t>Códigos Serviços</t>
  </si>
  <si>
    <t>Descrição dos Serviços</t>
  </si>
  <si>
    <t>Um</t>
  </si>
  <si>
    <t>Quant.</t>
  </si>
  <si>
    <t>Valor unitário R$</t>
  </si>
  <si>
    <t>Valor total R$</t>
  </si>
  <si>
    <t>SERVIÇOS PRELIMINARES</t>
  </si>
  <si>
    <t>1.1</t>
  </si>
  <si>
    <t>DER</t>
  </si>
  <si>
    <t>m²</t>
  </si>
  <si>
    <t>1.2</t>
  </si>
  <si>
    <t>1.3</t>
  </si>
  <si>
    <t>1.4</t>
  </si>
  <si>
    <t>1.5</t>
  </si>
  <si>
    <t>1.6</t>
  </si>
  <si>
    <t>1.7</t>
  </si>
  <si>
    <t>1.8</t>
  </si>
  <si>
    <t xml:space="preserve">LIMP.TERRENO C/DEST.ARV.PERIMETRO&lt;=78CM </t>
  </si>
  <si>
    <t>1.9</t>
  </si>
  <si>
    <t>1.10</t>
  </si>
  <si>
    <t>22.02.06.99</t>
  </si>
  <si>
    <t>CARGA DE MATERIAL LIMPEZA</t>
  </si>
  <si>
    <t>m³</t>
  </si>
  <si>
    <t>22.03.12.99</t>
  </si>
  <si>
    <t>Sub Total</t>
  </si>
  <si>
    <t>INFRAESTRUTURA</t>
  </si>
  <si>
    <t>2.1</t>
  </si>
  <si>
    <t>2.2</t>
  </si>
  <si>
    <t>2.3</t>
  </si>
  <si>
    <t>2.4</t>
  </si>
  <si>
    <t>2.5</t>
  </si>
  <si>
    <t xml:space="preserve">ESCAVACAO E CARGA DE MATERIAL DE 1/2A CATEGORIA </t>
  </si>
  <si>
    <t>2.6</t>
  </si>
  <si>
    <t>2.7</t>
  </si>
  <si>
    <t>2.8</t>
  </si>
  <si>
    <t>2.9</t>
  </si>
  <si>
    <t xml:space="preserve">25.09.05 </t>
  </si>
  <si>
    <t>CONCRETO FCK 25 MPA</t>
  </si>
  <si>
    <t>24.06.02</t>
  </si>
  <si>
    <t>kg</t>
  </si>
  <si>
    <t>SUPERESTRUTURA</t>
  </si>
  <si>
    <t>PILARES</t>
  </si>
  <si>
    <t>3.1</t>
  </si>
  <si>
    <t>24.07.12</t>
  </si>
  <si>
    <t>CONCRETO FCK 35 MPA</t>
  </si>
  <si>
    <t>3.2</t>
  </si>
  <si>
    <t>3.3</t>
  </si>
  <si>
    <t>BARRA DE ACO CA-50 (pilares)</t>
  </si>
  <si>
    <t>3.4</t>
  </si>
  <si>
    <t xml:space="preserve">24.06.03 </t>
  </si>
  <si>
    <t>BARRA DE ACO CA-60 (pilares)</t>
  </si>
  <si>
    <t>3.5</t>
  </si>
  <si>
    <t>37.04.11</t>
  </si>
  <si>
    <t>FORMA PLANA PARA CONCRETO APARENTE  (pilares)</t>
  </si>
  <si>
    <t>VIGAS</t>
  </si>
  <si>
    <t>3.6</t>
  </si>
  <si>
    <t>CONCRETO FCK 35 MPA (vigas)</t>
  </si>
  <si>
    <t>3.7</t>
  </si>
  <si>
    <t>3.8</t>
  </si>
  <si>
    <t>BARRA DE ACO CA-50 (vigas)</t>
  </si>
  <si>
    <t>3.9</t>
  </si>
  <si>
    <t>BARRA DE ACO CA-60 (vigas)</t>
  </si>
  <si>
    <t>3.10</t>
  </si>
  <si>
    <t>FORMA PLANA PARA CONCRETO APARENTE  (vigas)</t>
  </si>
  <si>
    <t>3.11</t>
  </si>
  <si>
    <t>24.05.01</t>
  </si>
  <si>
    <t>FORMA PLANA PARA CONCRETO COMUM caixão perdido (vigas)</t>
  </si>
  <si>
    <t>3.12</t>
  </si>
  <si>
    <t xml:space="preserve">24.04.01 </t>
  </si>
  <si>
    <t xml:space="preserve">CIMB.DE PASSAGEM SECUND. E GALERIA RET. </t>
  </si>
  <si>
    <t>3.13</t>
  </si>
  <si>
    <t>3.14</t>
  </si>
  <si>
    <t>LAJES</t>
  </si>
  <si>
    <t>3.15</t>
  </si>
  <si>
    <t>CONCRETO FCK 35 MPA (lajes)</t>
  </si>
  <si>
    <t>3.16</t>
  </si>
  <si>
    <t>3.17</t>
  </si>
  <si>
    <t>BARRA DE ACO CA-50 (lajes)</t>
  </si>
  <si>
    <t>3.18</t>
  </si>
  <si>
    <t>BARRA DE ACO CA-60 (lajes)</t>
  </si>
  <si>
    <t>3.19</t>
  </si>
  <si>
    <t>FORMA PLANA PARA CONCRETO APARENTE  (lajes)</t>
  </si>
  <si>
    <t>3.20</t>
  </si>
  <si>
    <t>3.21</t>
  </si>
  <si>
    <t>3.22</t>
  </si>
  <si>
    <t>3.23</t>
  </si>
  <si>
    <t>3.24</t>
  </si>
  <si>
    <t>3.25</t>
  </si>
  <si>
    <t>MURETAS</t>
  </si>
  <si>
    <t>3.26</t>
  </si>
  <si>
    <t>26.11.03.05</t>
  </si>
  <si>
    <t>GUARDA CORPO METALICO DE PASSARELA H=0,90M, CONFORME PP-DE_x0002_C04/029.</t>
  </si>
  <si>
    <t>m</t>
  </si>
  <si>
    <t>27.14.05.99</t>
  </si>
  <si>
    <t>PINTURA A BASE DE ESMALTE SINTETICO 3 DEMAOS, SENDO UMA DEMAO FUNDO OXIDO FERRO</t>
  </si>
  <si>
    <t>ESCOAMENTO ÁGUAS PLUVIAIS E CONTENÇÕES</t>
  </si>
  <si>
    <t>4.1</t>
  </si>
  <si>
    <t>4.2</t>
  </si>
  <si>
    <t>22.02.04</t>
  </si>
  <si>
    <t>ESCAVACAO E CARGA MATERIAL 3 CATEGORIA</t>
  </si>
  <si>
    <t>4.3</t>
  </si>
  <si>
    <t>24.12.08</t>
  </si>
  <si>
    <t>COMPACTACAO MANUAL C/REATERRO SOLO LOCAL</t>
  </si>
  <si>
    <t>4.4</t>
  </si>
  <si>
    <t>24.09.04.06</t>
  </si>
  <si>
    <t>GABIAO TIPO CAIXA,ZN90/AL10,NBR 8964,H=0,50 M 
REVEST.POLI.ABRASAO MENOR QUE 09%</t>
  </si>
  <si>
    <t>4.5</t>
  </si>
  <si>
    <t>4.6</t>
  </si>
  <si>
    <t>4.7</t>
  </si>
  <si>
    <t>22.02.06</t>
  </si>
  <si>
    <t>4.8</t>
  </si>
  <si>
    <t>22.03.09</t>
  </si>
  <si>
    <t xml:space="preserve">TRANSPORTE DE SOLO MOLE ATE 2 KM </t>
  </si>
  <si>
    <t>22.04.01</t>
  </si>
  <si>
    <t>COMPACTACAO DE ATERRO MAIOR/IGUAL 95% PS</t>
  </si>
  <si>
    <t>37.04.29</t>
  </si>
  <si>
    <t xml:space="preserve">ENROCAMENTO PEDRA ARRUMADA </t>
  </si>
  <si>
    <t>PAVIMENTAÇÃO</t>
  </si>
  <si>
    <t>5.1</t>
  </si>
  <si>
    <t>21.05.04</t>
  </si>
  <si>
    <t xml:space="preserve">DEMOLICAO PAV.RIG.INCL.TRANSP. ATE 1 KM </t>
  </si>
  <si>
    <t>5.2</t>
  </si>
  <si>
    <t>27.01.04.99</t>
  </si>
  <si>
    <t>REMOCAO,CARGA E TRANSP.ENTULHO EM GERAL</t>
  </si>
  <si>
    <t>txkm</t>
  </si>
  <si>
    <t>5.3</t>
  </si>
  <si>
    <t>23.10.01</t>
  </si>
  <si>
    <t>FRESAGEM CONTINUA DE PAV., INDEPENDENTE DA ESPESSURA</t>
  </si>
  <si>
    <t>5.4</t>
  </si>
  <si>
    <t>37.03.15.99</t>
  </si>
  <si>
    <t>5.5</t>
  </si>
  <si>
    <t xml:space="preserve">22.01.02 </t>
  </si>
  <si>
    <t>5.6</t>
  </si>
  <si>
    <t xml:space="preserve">22.02.01 </t>
  </si>
  <si>
    <t>5.7</t>
  </si>
  <si>
    <t xml:space="preserve">22.06.05 </t>
  </si>
  <si>
    <t xml:space="preserve">ESPALH.ADENS.MATERIAL DE FUND.DE ATERRO </t>
  </si>
  <si>
    <t>5.8</t>
  </si>
  <si>
    <t>5.9</t>
  </si>
  <si>
    <t>23.03.04.99</t>
  </si>
  <si>
    <t>REFORCO DE SUB-LEITO COMPACT 100% EN</t>
  </si>
  <si>
    <t>5.10</t>
  </si>
  <si>
    <t xml:space="preserve">37.03.10.99 </t>
  </si>
  <si>
    <t>SUB-BASE OU BASE BRITA GRAD.SIMPLES</t>
  </si>
  <si>
    <t>5.11</t>
  </si>
  <si>
    <t>37.03.11</t>
  </si>
  <si>
    <t xml:space="preserve">IMPRIMADURA BET.IMPERMEABILIZANTE </t>
  </si>
  <si>
    <t>5.12</t>
  </si>
  <si>
    <t>37.03.12.99</t>
  </si>
  <si>
    <t>IMPRIMADURA BETUMINOSA LIGANTE</t>
  </si>
  <si>
    <t>5.13</t>
  </si>
  <si>
    <t xml:space="preserve">CAMADA DE ROLAMENTO CBUQ - PANOS S/DOP  </t>
  </si>
  <si>
    <t>5.14</t>
  </si>
  <si>
    <t xml:space="preserve">37.04.63 </t>
  </si>
  <si>
    <t xml:space="preserve">CANALETA CONCRETO 60CM </t>
  </si>
  <si>
    <t>5.15</t>
  </si>
  <si>
    <t>37.06.02</t>
  </si>
  <si>
    <t>GRAMA EM PLACA COM ADUBO</t>
  </si>
  <si>
    <t>SINALIZAÇÃO E SEGURANÇA</t>
  </si>
  <si>
    <t>6.1</t>
  </si>
  <si>
    <t>34.03.06</t>
  </si>
  <si>
    <t xml:space="preserve">LIMPEZA AREAS EXT.PISOS PAV.E TERRA </t>
  </si>
  <si>
    <t>6.2</t>
  </si>
  <si>
    <t>28.03.05.04.99</t>
  </si>
  <si>
    <t>SINAL.HORIZ.PLAST.FRIO BASE DE RES. METACRIL. REATIVAS, DISP.ESTRUT.APLIC. MEC.</t>
  </si>
  <si>
    <t>6.3</t>
  </si>
  <si>
    <t>28.05.11.08.99</t>
  </si>
  <si>
    <t>FORN.TRANS.INST.DE DEFENSA METÁLICA NBR 15486 H1 A W4 SIMPLES.</t>
  </si>
  <si>
    <t>DEMOLIÇÃO DA PONTE EXISTENTE</t>
  </si>
  <si>
    <t>7.1</t>
  </si>
  <si>
    <t>37.01.15.99</t>
  </si>
  <si>
    <t>DEMOLICAO E RETIRADA DE GUARDA-CORPO</t>
  </si>
  <si>
    <t>7.2</t>
  </si>
  <si>
    <t xml:space="preserve">37.01.14.99 </t>
  </si>
  <si>
    <t>DEMOLICAO OBRAS DE CONCRETO ARMADO</t>
  </si>
  <si>
    <t>7.3</t>
  </si>
  <si>
    <t xml:space="preserve">Total </t>
  </si>
  <si>
    <t>TOTAL GERAL</t>
  </si>
  <si>
    <t>28.08.01.01.99</t>
  </si>
  <si>
    <t xml:space="preserve">CONFECCAO, MONTAGEM E INSTALACAO DE PLACA INSTITUCIONAL                        </t>
  </si>
  <si>
    <t>m2</t>
  </si>
  <si>
    <t>22.01.02.99</t>
  </si>
  <si>
    <t xml:space="preserve">LIMP.TERRENO C/DEST.ARV.PERIMETRO&lt;=78CM                                        </t>
  </si>
  <si>
    <t>22.01.06.99</t>
  </si>
  <si>
    <t>m3</t>
  </si>
  <si>
    <t>m3*km</t>
  </si>
  <si>
    <t>02.10.020</t>
  </si>
  <si>
    <t>Locação de obra de edificação</t>
  </si>
  <si>
    <t>M2</t>
  </si>
  <si>
    <t>72.31.06.99.04</t>
  </si>
  <si>
    <t>hora</t>
  </si>
  <si>
    <t>02.02.120</t>
  </si>
  <si>
    <t>UNMES</t>
  </si>
  <si>
    <t>02.01.180</t>
  </si>
  <si>
    <t>UN</t>
  </si>
  <si>
    <t>08.07.090</t>
  </si>
  <si>
    <t>HPXh</t>
  </si>
  <si>
    <t>25.03.04.01.99</t>
  </si>
  <si>
    <t>24.02.12.99</t>
  </si>
  <si>
    <t>22.02.01.99</t>
  </si>
  <si>
    <t>37.04.09.99</t>
  </si>
  <si>
    <t>24.12.01.02.99</t>
  </si>
  <si>
    <t>25.09.05.99</t>
  </si>
  <si>
    <t>24.06.02.99</t>
  </si>
  <si>
    <t>37.04.10.99</t>
  </si>
  <si>
    <t>28.06.18.99</t>
  </si>
  <si>
    <t>Prefeitura Municipal da Estância Turistica de Paraguaçu Paulista</t>
  </si>
  <si>
    <t>Estado de São paulo</t>
  </si>
  <si>
    <t>CRONOGRAMA FÍSICO FINANCEIRO</t>
  </si>
  <si>
    <t>MÊS</t>
  </si>
  <si>
    <t>MÊS 1</t>
  </si>
  <si>
    <t>MÊS 2</t>
  </si>
  <si>
    <t>MÊS 3</t>
  </si>
  <si>
    <t>MÊS 4</t>
  </si>
  <si>
    <t>MÊS 5</t>
  </si>
  <si>
    <t>MÊS 6</t>
  </si>
  <si>
    <t>TOTAL</t>
  </si>
  <si>
    <t>SERVIÇOS</t>
  </si>
  <si>
    <t>A</t>
  </si>
  <si>
    <t>1.0</t>
  </si>
  <si>
    <t>2.0</t>
  </si>
  <si>
    <t>3.0</t>
  </si>
  <si>
    <t>SUPRAESTRUTURA</t>
  </si>
  <si>
    <t>TOTAL (%)</t>
  </si>
  <si>
    <t>TOTAL COM BDI (R$)</t>
  </si>
  <si>
    <t>Sub Total Serviços Preliminares</t>
  </si>
  <si>
    <t>Sub Total Infraestrutura</t>
  </si>
  <si>
    <t>Sub Total Superestrutura</t>
  </si>
  <si>
    <t>Sub Total Escoamento de Águas Pluviais e Contenções</t>
  </si>
  <si>
    <t>Sub Total Pavimentação</t>
  </si>
  <si>
    <t>CONCRETO FCK 35 MPA (sapata corrida)</t>
  </si>
  <si>
    <t>BARRA DE ACO CA-60 (sapata corrida)</t>
  </si>
  <si>
    <t>BROCA DE CONTRETO ARMADO D=30CM</t>
  </si>
  <si>
    <t>28.07.06.99</t>
  </si>
  <si>
    <t>CONCRETO FCK 35 MPA (cortinas e ala)</t>
  </si>
  <si>
    <t>BARRA DE ACO CA-50 (CORTINAS E ALA)</t>
  </si>
  <si>
    <t>BARRA DE ACO CA-60 (cortinas e ala)</t>
  </si>
  <si>
    <t>FORMA PLANA PARA CONCRETO APARENTE  (cortinas e ala)</t>
  </si>
  <si>
    <t>PAREDES CABECEIRAS (cortinas e ala)</t>
  </si>
  <si>
    <t>TRANSPORTE MATERIAL DE LIMP.ALEM DE 1 KM</t>
  </si>
  <si>
    <t>CDHU/185</t>
  </si>
  <si>
    <t>GRUPO GERADOR PORTATIL 7KVA COND. D</t>
  </si>
  <si>
    <t>Locação de container tipo alojamento - área mínima de 13,80 m²</t>
  </si>
  <si>
    <t>Banheiro químico modelo Standard, com manutenção conforme exigências da CETESB</t>
  </si>
  <si>
    <t>RASPAGEM DO TERRENO</t>
  </si>
  <si>
    <t>Esgotamento de águas superficiais com bomba de superfície ou submersa</t>
  </si>
  <si>
    <t>ENSECADEIRA COM SACOS DE AREIA</t>
  </si>
  <si>
    <t>ESCAV.FUND.DENTRO ENSEC.SEM EXPL. ATE 3M</t>
  </si>
  <si>
    <t>ESCAVACAO E CARGA DE MATERIAL DE 1/2A CATEGORIA</t>
  </si>
  <si>
    <t>COMPACTACAO MANUAL,REATERRO SOLO LOCAL</t>
  </si>
  <si>
    <t>ENCHIMENTO DE VALA COM PEDRA BRITADA 3E4</t>
  </si>
  <si>
    <t>BARRA DE ACO CA-50</t>
  </si>
  <si>
    <t>FORMA PLANA P/CONCRETO COMUM</t>
  </si>
  <si>
    <t>BARREIRA RIGIDA DE CONCRETO ARMADO SIMPLES ALTA NBR 14.885</t>
  </si>
  <si>
    <t>01.17.51</t>
  </si>
  <si>
    <t>Projeto executivo de estrutura em formato A1</t>
  </si>
  <si>
    <t>Obra: CONSTRUÇÃO DA PONTE DE ACESSO AO DISTRITO DA ROSETA (Rio Capivara)</t>
  </si>
  <si>
    <t>Obra:  CONSTRUÇÃO DA PONTE DE ACESSO AO DISTRITO DA ROSETA (Rio Capivara)</t>
  </si>
  <si>
    <t>Base: DER - TABELA DE PREÇOS UNITÁRIOS DESONERADOS - Data de Referência: 31/12/2021 - e CDHU - 185 02/22</t>
  </si>
  <si>
    <t>ASSINATURA ,NOME E CREA ENG.º RESPONSÁVEL</t>
  </si>
  <si>
    <t>RESPONSÁVEL PELA EMPRESA</t>
  </si>
  <si>
    <t>________________________________________</t>
  </si>
  <si>
    <t>_____________________________________________</t>
  </si>
  <si>
    <t>Paraguaçu Paulista,  de  de 2022.</t>
  </si>
  <si>
    <t>BDI 27,05% (apenas itens da planilha CDHU 185)</t>
  </si>
  <si>
    <t>DATA:          DE 2022</t>
  </si>
  <si>
    <t>Paraguaçu Paulista,  de      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</si>
</sst>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[$R$-416]\ #,##0.00;[Red]\-[$R$-416]\ #,##0.00"/>
    <numFmt numFmtId="166" formatCode="&quot;R$&quot;\ #,##0.00"/>
    <numFmt numFmtId="167" formatCode="&quot; R$ &quot;* #,##0.00\ ;&quot;-R$ &quot;* #,##0.00\ ;&quot; R$ &quot;* \-#\ ;@\ "/>
  </numFmts>
  <fonts count="25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  <charset val="1"/>
    </font>
    <font>
      <b/>
      <sz val="13.5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</font>
    <font>
      <sz val="10"/>
      <color theme="1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0"/>
      <color rgb="FF000000"/>
      <name val="Times New Roman"/>
      <family val="1"/>
      <charset val="1"/>
    </font>
    <font>
      <sz val="11"/>
      <color rgb="FF000000"/>
      <name val="Arial"/>
      <family val="2"/>
    </font>
    <font>
      <u/>
      <sz val="11"/>
      <color theme="1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0F0F0"/>
      </patternFill>
    </fill>
    <fill>
      <patternFill patternType="solid">
        <fgColor rgb="FFD9D9D9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</borders>
  <cellStyleXfs count="6">
    <xf numFmtId="0" fontId="0" fillId="0" borderId="0"/>
    <xf numFmtId="0" fontId="11" fillId="0" borderId="0"/>
    <xf numFmtId="9" fontId="11" fillId="0" borderId="0" applyBorder="0" applyProtection="0"/>
    <xf numFmtId="9" fontId="11" fillId="0" borderId="0" applyBorder="0" applyProtection="0"/>
    <xf numFmtId="0" fontId="1" fillId="0" borderId="0"/>
    <xf numFmtId="0" fontId="24" fillId="0" borderId="0" applyNumberFormat="0" applyFill="0" applyBorder="0" applyAlignment="0" applyProtection="0"/>
  </cellStyleXfs>
  <cellXfs count="200">
    <xf numFmtId="0" fontId="0" fillId="0" borderId="0" xfId="0"/>
    <xf numFmtId="0" fontId="2" fillId="0" borderId="1" xfId="0" applyFont="1" applyBorder="1"/>
    <xf numFmtId="0" fontId="2" fillId="0" borderId="4" xfId="0" applyFont="1" applyBorder="1"/>
    <xf numFmtId="0" fontId="5" fillId="2" borderId="7" xfId="0" applyFont="1" applyFill="1" applyBorder="1"/>
    <xf numFmtId="0" fontId="5" fillId="0" borderId="7" xfId="0" applyFont="1" applyBorder="1" applyAlignment="1">
      <alignment horizontal="left"/>
    </xf>
    <xf numFmtId="0" fontId="6" fillId="2" borderId="7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0" fillId="2" borderId="7" xfId="0" applyFill="1" applyBorder="1"/>
    <xf numFmtId="0" fontId="6" fillId="2" borderId="7" xfId="0" applyFont="1" applyFill="1" applyBorder="1"/>
    <xf numFmtId="0" fontId="0" fillId="2" borderId="7" xfId="0" applyFill="1" applyBorder="1" applyAlignment="1">
      <alignment horizontal="center"/>
    </xf>
    <xf numFmtId="164" fontId="5" fillId="0" borderId="7" xfId="0" applyNumberFormat="1" applyFont="1" applyBorder="1"/>
    <xf numFmtId="164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/>
    </xf>
    <xf numFmtId="164" fontId="5" fillId="2" borderId="7" xfId="0" applyNumberFormat="1" applyFont="1" applyFill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164" fontId="8" fillId="0" borderId="7" xfId="0" applyNumberFormat="1" applyFont="1" applyBorder="1"/>
    <xf numFmtId="164" fontId="0" fillId="2" borderId="7" xfId="0" applyNumberFormat="1" applyFill="1" applyBorder="1"/>
    <xf numFmtId="164" fontId="6" fillId="2" borderId="7" xfId="0" applyNumberFormat="1" applyFont="1" applyFill="1" applyBorder="1"/>
    <xf numFmtId="0" fontId="0" fillId="0" borderId="7" xfId="0" applyBorder="1"/>
    <xf numFmtId="0" fontId="5" fillId="0" borderId="7" xfId="0" applyFont="1" applyBorder="1"/>
    <xf numFmtId="164" fontId="0" fillId="0" borderId="7" xfId="0" applyNumberFormat="1" applyBorder="1"/>
    <xf numFmtId="164" fontId="6" fillId="0" borderId="7" xfId="0" applyNumberFormat="1" applyFont="1" applyBorder="1"/>
    <xf numFmtId="4" fontId="5" fillId="0" borderId="7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wrapText="1"/>
    </xf>
    <xf numFmtId="164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5" fillId="2" borderId="7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right"/>
    </xf>
    <xf numFmtId="2" fontId="5" fillId="0" borderId="7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5" fillId="2" borderId="7" xfId="0" applyNumberFormat="1" applyFont="1" applyFill="1" applyBorder="1"/>
    <xf numFmtId="4" fontId="5" fillId="0" borderId="7" xfId="0" applyNumberFormat="1" applyFont="1" applyBorder="1"/>
    <xf numFmtId="0" fontId="5" fillId="0" borderId="7" xfId="0" applyFont="1" applyBorder="1" applyAlignment="1">
      <alignment vertical="center"/>
    </xf>
    <xf numFmtId="0" fontId="5" fillId="0" borderId="0" xfId="0" applyFont="1"/>
    <xf numFmtId="0" fontId="6" fillId="0" borderId="0" xfId="0" applyFont="1"/>
    <xf numFmtId="164" fontId="5" fillId="0" borderId="0" xfId="0" applyNumberFormat="1" applyFont="1"/>
    <xf numFmtId="0" fontId="8" fillId="0" borderId="0" xfId="0" applyFont="1"/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5" fillId="0" borderId="1" xfId="0" applyFont="1" applyBorder="1"/>
    <xf numFmtId="0" fontId="5" fillId="0" borderId="4" xfId="0" applyFont="1" applyBorder="1"/>
    <xf numFmtId="0" fontId="5" fillId="0" borderId="5" xfId="0" applyFont="1" applyBorder="1"/>
    <xf numFmtId="0" fontId="6" fillId="0" borderId="5" xfId="0" applyFont="1" applyBorder="1"/>
    <xf numFmtId="164" fontId="5" fillId="0" borderId="5" xfId="0" applyNumberFormat="1" applyFont="1" applyBorder="1"/>
    <xf numFmtId="2" fontId="5" fillId="0" borderId="20" xfId="0" applyNumberFormat="1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0" fontId="11" fillId="0" borderId="0" xfId="1"/>
    <xf numFmtId="0" fontId="12" fillId="0" borderId="0" xfId="1" applyFont="1"/>
    <xf numFmtId="0" fontId="4" fillId="0" borderId="0" xfId="1" applyFont="1"/>
    <xf numFmtId="0" fontId="13" fillId="3" borderId="0" xfId="1" applyFont="1" applyFill="1" applyAlignment="1">
      <alignment vertical="top" wrapText="1"/>
    </xf>
    <xf numFmtId="0" fontId="11" fillId="0" borderId="0" xfId="1" applyAlignment="1">
      <alignment vertical="top" wrapText="1"/>
    </xf>
    <xf numFmtId="0" fontId="14" fillId="4" borderId="18" xfId="1" applyFont="1" applyFill="1" applyBorder="1" applyAlignment="1">
      <alignment horizontal="center" vertical="top" wrapText="1"/>
    </xf>
    <xf numFmtId="10" fontId="20" fillId="3" borderId="18" xfId="1" applyNumberFormat="1" applyFont="1" applyFill="1" applyBorder="1" applyAlignment="1">
      <alignment horizontal="right" vertical="top" wrapText="1"/>
    </xf>
    <xf numFmtId="10" fontId="11" fillId="0" borderId="0" xfId="1" applyNumberFormat="1"/>
    <xf numFmtId="165" fontId="19" fillId="0" borderId="24" xfId="1" applyNumberFormat="1" applyFont="1" applyBorder="1" applyAlignment="1">
      <alignment horizontal="center" vertical="top" wrapText="1"/>
    </xf>
    <xf numFmtId="165" fontId="19" fillId="0" borderId="14" xfId="1" applyNumberFormat="1" applyFont="1" applyBorder="1" applyAlignment="1">
      <alignment horizontal="center" vertical="top" wrapText="1"/>
    </xf>
    <xf numFmtId="0" fontId="19" fillId="0" borderId="14" xfId="1" applyFont="1" applyBorder="1" applyAlignment="1">
      <alignment horizontal="center" vertical="top" wrapText="1"/>
    </xf>
    <xf numFmtId="165" fontId="21" fillId="3" borderId="14" xfId="1" applyNumberFormat="1" applyFont="1" applyFill="1" applyBorder="1" applyAlignment="1">
      <alignment horizontal="right" vertical="top" wrapText="1"/>
    </xf>
    <xf numFmtId="165" fontId="11" fillId="0" borderId="0" xfId="1" applyNumberFormat="1"/>
    <xf numFmtId="10" fontId="22" fillId="0" borderId="0" xfId="2" applyNumberFormat="1" applyFont="1" applyBorder="1" applyAlignment="1" applyProtection="1">
      <alignment horizontal="left" vertical="top"/>
    </xf>
    <xf numFmtId="10" fontId="19" fillId="4" borderId="25" xfId="1" applyNumberFormat="1" applyFont="1" applyFill="1" applyBorder="1" applyAlignment="1">
      <alignment horizontal="center" vertical="top" wrapText="1"/>
    </xf>
    <xf numFmtId="10" fontId="19" fillId="4" borderId="18" xfId="1" applyNumberFormat="1" applyFont="1" applyFill="1" applyBorder="1" applyAlignment="1">
      <alignment horizontal="center" vertical="top" wrapText="1"/>
    </xf>
    <xf numFmtId="10" fontId="19" fillId="4" borderId="15" xfId="1" applyNumberFormat="1" applyFont="1" applyFill="1" applyBorder="1" applyAlignment="1">
      <alignment horizontal="center" vertical="top" wrapText="1"/>
    </xf>
    <xf numFmtId="0" fontId="19" fillId="0" borderId="24" xfId="1" applyFont="1" applyBorder="1" applyAlignment="1">
      <alignment horizontal="center" vertical="top" wrapText="1"/>
    </xf>
    <xf numFmtId="165" fontId="19" fillId="0" borderId="4" xfId="1" applyNumberFormat="1" applyFont="1" applyBorder="1" applyAlignment="1">
      <alignment horizontal="center" vertical="top" wrapText="1"/>
    </xf>
    <xf numFmtId="166" fontId="19" fillId="0" borderId="14" xfId="1" applyNumberFormat="1" applyFont="1" applyBorder="1" applyAlignment="1">
      <alignment horizontal="center" vertical="top" wrapText="1"/>
    </xf>
    <xf numFmtId="166" fontId="19" fillId="0" borderId="4" xfId="1" applyNumberFormat="1" applyFont="1" applyBorder="1" applyAlignment="1">
      <alignment horizontal="center" vertical="top" wrapText="1"/>
    </xf>
    <xf numFmtId="0" fontId="19" fillId="3" borderId="24" xfId="1" applyFont="1" applyFill="1" applyBorder="1" applyAlignment="1">
      <alignment horizontal="center" vertical="top" wrapText="1"/>
    </xf>
    <xf numFmtId="165" fontId="21" fillId="3" borderId="7" xfId="1" applyNumberFormat="1" applyFont="1" applyFill="1" applyBorder="1" applyAlignment="1">
      <alignment horizontal="right" vertical="top" wrapText="1"/>
    </xf>
    <xf numFmtId="165" fontId="19" fillId="3" borderId="24" xfId="1" applyNumberFormat="1" applyFont="1" applyFill="1" applyBorder="1" applyAlignment="1">
      <alignment horizontal="center" vertical="top" wrapText="1"/>
    </xf>
    <xf numFmtId="10" fontId="19" fillId="3" borderId="26" xfId="1" applyNumberFormat="1" applyFont="1" applyFill="1" applyBorder="1" applyAlignment="1">
      <alignment horizontal="center" vertical="top" wrapText="1"/>
    </xf>
    <xf numFmtId="10" fontId="20" fillId="3" borderId="7" xfId="3" applyNumberFormat="1" applyFont="1" applyFill="1" applyBorder="1" applyAlignment="1" applyProtection="1">
      <alignment horizontal="right" vertical="top" wrapText="1"/>
    </xf>
    <xf numFmtId="10" fontId="11" fillId="0" borderId="0" xfId="1" applyNumberFormat="1" applyAlignment="1">
      <alignment horizontal="left" vertical="top"/>
    </xf>
    <xf numFmtId="167" fontId="11" fillId="0" borderId="0" xfId="1" applyNumberFormat="1" applyAlignment="1">
      <alignment horizontal="left" vertical="top"/>
    </xf>
    <xf numFmtId="165" fontId="19" fillId="3" borderId="7" xfId="1" applyNumberFormat="1" applyFont="1" applyFill="1" applyBorder="1" applyAlignment="1">
      <alignment horizontal="center" vertical="top" wrapText="1"/>
    </xf>
    <xf numFmtId="166" fontId="19" fillId="3" borderId="7" xfId="1" applyNumberFormat="1" applyFont="1" applyFill="1" applyBorder="1" applyAlignment="1">
      <alignment horizontal="center" vertical="top" wrapText="1"/>
    </xf>
    <xf numFmtId="165" fontId="20" fillId="3" borderId="7" xfId="1" applyNumberFormat="1" applyFont="1" applyFill="1" applyBorder="1" applyAlignment="1">
      <alignment horizontal="right" vertical="top" wrapText="1"/>
    </xf>
    <xf numFmtId="0" fontId="1" fillId="0" borderId="0" xfId="4"/>
    <xf numFmtId="0" fontId="22" fillId="3" borderId="7" xfId="1" applyFont="1" applyFill="1" applyBorder="1" applyAlignment="1">
      <alignment horizontal="left" vertical="top" wrapText="1"/>
    </xf>
    <xf numFmtId="0" fontId="11" fillId="0" borderId="1" xfId="1" applyBorder="1"/>
    <xf numFmtId="0" fontId="10" fillId="0" borderId="0" xfId="4" applyFont="1"/>
    <xf numFmtId="0" fontId="11" fillId="0" borderId="4" xfId="1" applyBorder="1" applyAlignment="1">
      <alignment vertical="top" wrapText="1"/>
    </xf>
    <xf numFmtId="0" fontId="11" fillId="0" borderId="5" xfId="1" applyBorder="1" applyAlignment="1">
      <alignment vertical="top" wrapText="1"/>
    </xf>
    <xf numFmtId="0" fontId="11" fillId="0" borderId="5" xfId="1" applyBorder="1"/>
    <xf numFmtId="43" fontId="0" fillId="0" borderId="0" xfId="0" applyNumberFormat="1"/>
    <xf numFmtId="2" fontId="11" fillId="0" borderId="0" xfId="1" applyNumberFormat="1"/>
    <xf numFmtId="10" fontId="19" fillId="4" borderId="28" xfId="1" applyNumberFormat="1" applyFont="1" applyFill="1" applyBorder="1" applyAlignment="1">
      <alignment horizontal="center" vertical="top" wrapText="1"/>
    </xf>
    <xf numFmtId="10" fontId="19" fillId="4" borderId="3" xfId="1" applyNumberFormat="1" applyFont="1" applyFill="1" applyBorder="1" applyAlignment="1">
      <alignment horizontal="center" vertical="top" wrapText="1"/>
    </xf>
    <xf numFmtId="10" fontId="20" fillId="3" borderId="3" xfId="1" applyNumberFormat="1" applyFont="1" applyFill="1" applyBorder="1" applyAlignment="1">
      <alignment horizontal="right" vertical="top" wrapText="1"/>
    </xf>
    <xf numFmtId="0" fontId="11" fillId="4" borderId="15" xfId="1" applyFill="1" applyBorder="1" applyAlignment="1">
      <alignment horizontal="left" vertical="top" wrapText="1"/>
    </xf>
    <xf numFmtId="0" fontId="11" fillId="4" borderId="9" xfId="1" applyFill="1" applyBorder="1" applyAlignment="1">
      <alignment horizontal="left" vertical="top" wrapText="1"/>
    </xf>
    <xf numFmtId="0" fontId="14" fillId="4" borderId="8" xfId="1" applyFont="1" applyFill="1" applyBorder="1" applyAlignment="1">
      <alignment horizontal="right" vertical="top" wrapText="1"/>
    </xf>
    <xf numFmtId="0" fontId="15" fillId="4" borderId="14" xfId="1" applyFont="1" applyFill="1" applyBorder="1" applyAlignment="1">
      <alignment horizontal="right" vertical="top" wrapText="1"/>
    </xf>
    <xf numFmtId="1" fontId="16" fillId="4" borderId="14" xfId="1" applyNumberFormat="1" applyFont="1" applyFill="1" applyBorder="1" applyAlignment="1">
      <alignment horizontal="right" vertical="top" wrapText="1"/>
    </xf>
    <xf numFmtId="0" fontId="5" fillId="0" borderId="7" xfId="0" applyFont="1" applyBorder="1" applyAlignment="1">
      <alignment horizontal="left" vertical="center"/>
    </xf>
    <xf numFmtId="44" fontId="5" fillId="0" borderId="7" xfId="0" applyNumberFormat="1" applyFont="1" applyBorder="1" applyAlignment="1">
      <alignment horizontal="center" vertical="center"/>
    </xf>
    <xf numFmtId="0" fontId="0" fillId="5" borderId="7" xfId="0" applyFill="1" applyBorder="1" applyAlignment="1">
      <alignment horizontal="center" wrapText="1"/>
    </xf>
    <xf numFmtId="0" fontId="5" fillId="6" borderId="7" xfId="0" applyFont="1" applyFill="1" applyBorder="1"/>
    <xf numFmtId="0" fontId="5" fillId="6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/>
    </xf>
    <xf numFmtId="2" fontId="5" fillId="6" borderId="7" xfId="0" applyNumberFormat="1" applyFont="1" applyFill="1" applyBorder="1" applyAlignment="1">
      <alignment horizontal="center" vertical="center"/>
    </xf>
    <xf numFmtId="164" fontId="5" fillId="6" borderId="7" xfId="0" applyNumberFormat="1" applyFont="1" applyFill="1" applyBorder="1"/>
    <xf numFmtId="0" fontId="5" fillId="0" borderId="7" xfId="0" applyFont="1" applyBorder="1" applyAlignment="1">
      <alignment vertical="center" wrapText="1"/>
    </xf>
    <xf numFmtId="0" fontId="5" fillId="7" borderId="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left" vertical="top" wrapText="1"/>
    </xf>
    <xf numFmtId="2" fontId="5" fillId="7" borderId="7" xfId="0" applyNumberFormat="1" applyFont="1" applyFill="1" applyBorder="1" applyAlignment="1">
      <alignment horizontal="center" vertical="center"/>
    </xf>
    <xf numFmtId="4" fontId="5" fillId="7" borderId="7" xfId="0" applyNumberFormat="1" applyFont="1" applyFill="1" applyBorder="1" applyAlignment="1">
      <alignment horizontal="center" vertical="center"/>
    </xf>
    <xf numFmtId="164" fontId="9" fillId="0" borderId="7" xfId="0" applyNumberFormat="1" applyFont="1" applyBorder="1"/>
    <xf numFmtId="0" fontId="6" fillId="0" borderId="7" xfId="0" applyFont="1" applyBorder="1" applyAlignment="1">
      <alignment horizontal="right" vertical="top"/>
    </xf>
    <xf numFmtId="0" fontId="6" fillId="0" borderId="7" xfId="0" applyFont="1" applyBorder="1" applyAlignment="1">
      <alignment horizontal="right"/>
    </xf>
    <xf numFmtId="0" fontId="6" fillId="0" borderId="7" xfId="0" applyFont="1" applyBorder="1" applyAlignment="1">
      <alignment horizontal="right" vertical="top" wrapText="1"/>
    </xf>
    <xf numFmtId="0" fontId="23" fillId="6" borderId="7" xfId="0" applyFont="1" applyFill="1" applyBorder="1"/>
    <xf numFmtId="164" fontId="0" fillId="0" borderId="0" xfId="0" applyNumberFormat="1"/>
    <xf numFmtId="0" fontId="11" fillId="3" borderId="7" xfId="1" applyFill="1" applyBorder="1" applyAlignment="1">
      <alignment horizontal="left" vertical="top" wrapText="1"/>
    </xf>
    <xf numFmtId="0" fontId="24" fillId="0" borderId="0" xfId="5"/>
    <xf numFmtId="0" fontId="5" fillId="0" borderId="0" xfId="0" applyFont="1" applyBorder="1"/>
    <xf numFmtId="0" fontId="6" fillId="0" borderId="0" xfId="0" applyFont="1" applyBorder="1"/>
    <xf numFmtId="164" fontId="5" fillId="0" borderId="0" xfId="0" applyNumberFormat="1" applyFont="1" applyBorder="1"/>
    <xf numFmtId="0" fontId="0" fillId="2" borderId="0" xfId="0" applyFill="1" applyBorder="1"/>
    <xf numFmtId="164" fontId="5" fillId="0" borderId="2" xfId="0" applyNumberFormat="1" applyFont="1" applyBorder="1"/>
    <xf numFmtId="164" fontId="5" fillId="0" borderId="6" xfId="0" applyNumberFormat="1" applyFont="1" applyBorder="1"/>
    <xf numFmtId="0" fontId="11" fillId="0" borderId="0" xfId="1" applyBorder="1"/>
    <xf numFmtId="165" fontId="22" fillId="0" borderId="0" xfId="2" applyNumberFormat="1" applyFont="1" applyBorder="1" applyAlignment="1" applyProtection="1">
      <alignment horizontal="left" vertical="top"/>
    </xf>
    <xf numFmtId="0" fontId="5" fillId="0" borderId="6" xfId="0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11" fillId="0" borderId="2" xfId="1" applyBorder="1" applyAlignment="1">
      <alignment horizontal="center" vertical="top" wrapText="1"/>
    </xf>
    <xf numFmtId="0" fontId="13" fillId="3" borderId="2" xfId="1" applyFont="1" applyFill="1" applyBorder="1" applyAlignment="1">
      <alignment horizontal="left" vertical="top" wrapText="1"/>
    </xf>
    <xf numFmtId="0" fontId="11" fillId="3" borderId="9" xfId="1" applyFill="1" applyBorder="1" applyAlignment="1">
      <alignment horizontal="left" vertical="top" wrapText="1"/>
    </xf>
    <xf numFmtId="0" fontId="11" fillId="3" borderId="8" xfId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7" fillId="0" borderId="1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15" fillId="4" borderId="22" xfId="1" applyFont="1" applyFill="1" applyBorder="1" applyAlignment="1">
      <alignment horizontal="center" vertical="center" wrapText="1"/>
    </xf>
    <xf numFmtId="0" fontId="11" fillId="3" borderId="7" xfId="1" applyFill="1" applyBorder="1" applyAlignment="1">
      <alignment horizontal="left" vertical="top" wrapText="1"/>
    </xf>
    <xf numFmtId="0" fontId="5" fillId="0" borderId="15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18" fillId="4" borderId="23" xfId="1" applyFont="1" applyFill="1" applyBorder="1" applyAlignment="1">
      <alignment horizontal="center" vertical="center" wrapText="1"/>
    </xf>
    <xf numFmtId="0" fontId="14" fillId="4" borderId="7" xfId="1" applyFont="1" applyFill="1" applyBorder="1" applyAlignment="1">
      <alignment horizontal="center" vertical="top" wrapText="1"/>
    </xf>
    <xf numFmtId="0" fontId="14" fillId="4" borderId="14" xfId="1" applyFont="1" applyFill="1" applyBorder="1" applyAlignment="1">
      <alignment horizontal="center" vertical="top" wrapText="1"/>
    </xf>
    <xf numFmtId="0" fontId="12" fillId="0" borderId="15" xfId="1" applyFont="1" applyBorder="1" applyAlignment="1">
      <alignment horizontal="center"/>
    </xf>
    <xf numFmtId="0" fontId="12" fillId="0" borderId="9" xfId="1" applyFont="1" applyBorder="1" applyAlignment="1">
      <alignment horizontal="center"/>
    </xf>
    <xf numFmtId="0" fontId="12" fillId="0" borderId="8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11" fillId="0" borderId="1" xfId="1" applyBorder="1" applyAlignment="1">
      <alignment horizontal="center" vertical="top" wrapText="1"/>
    </xf>
    <xf numFmtId="0" fontId="11" fillId="0" borderId="0" xfId="1" applyBorder="1" applyAlignment="1">
      <alignment horizontal="center" vertical="top" wrapText="1"/>
    </xf>
    <xf numFmtId="0" fontId="11" fillId="0" borderId="0" xfId="1" applyBorder="1" applyAlignment="1">
      <alignment horizontal="center"/>
    </xf>
    <xf numFmtId="0" fontId="11" fillId="0" borderId="2" xfId="1" applyBorder="1" applyAlignment="1">
      <alignment horizontal="center"/>
    </xf>
    <xf numFmtId="0" fontId="13" fillId="3" borderId="1" xfId="1" applyFont="1" applyFill="1" applyBorder="1" applyAlignment="1">
      <alignment horizontal="center" vertical="top" wrapText="1"/>
    </xf>
    <xf numFmtId="0" fontId="13" fillId="3" borderId="0" xfId="1" applyFont="1" applyFill="1" applyBorder="1" applyAlignment="1">
      <alignment horizontal="center" vertical="top" wrapText="1"/>
    </xf>
    <xf numFmtId="0" fontId="13" fillId="3" borderId="2" xfId="1" applyFont="1" applyFill="1" applyBorder="1" applyAlignment="1">
      <alignment horizontal="center" vertical="top" wrapText="1"/>
    </xf>
    <xf numFmtId="0" fontId="13" fillId="3" borderId="1" xfId="1" applyFont="1" applyFill="1" applyBorder="1" applyAlignment="1">
      <alignment horizontal="left" vertical="top" wrapText="1"/>
    </xf>
    <xf numFmtId="0" fontId="13" fillId="3" borderId="0" xfId="1" applyFont="1" applyFill="1" applyBorder="1" applyAlignment="1">
      <alignment horizontal="left" vertical="top" wrapText="1"/>
    </xf>
    <xf numFmtId="0" fontId="14" fillId="4" borderId="20" xfId="1" applyFont="1" applyFill="1" applyBorder="1" applyAlignment="1">
      <alignment horizontal="center" vertical="top" wrapText="1"/>
    </xf>
    <xf numFmtId="0" fontId="14" fillId="4" borderId="19" xfId="1" applyFont="1" applyFill="1" applyBorder="1" applyAlignment="1">
      <alignment horizontal="center" vertical="top" wrapText="1"/>
    </xf>
    <xf numFmtId="0" fontId="14" fillId="4" borderId="26" xfId="1" applyFont="1" applyFill="1" applyBorder="1" applyAlignment="1">
      <alignment horizontal="center" vertical="top" wrapText="1"/>
    </xf>
    <xf numFmtId="0" fontId="17" fillId="4" borderId="21" xfId="1" applyFont="1" applyFill="1" applyBorder="1" applyAlignment="1">
      <alignment horizontal="center" vertical="center" wrapText="1"/>
    </xf>
    <xf numFmtId="0" fontId="15" fillId="4" borderId="24" xfId="1" applyFont="1" applyFill="1" applyBorder="1" applyAlignment="1">
      <alignment horizontal="center" vertical="center" wrapText="1"/>
    </xf>
    <xf numFmtId="0" fontId="18" fillId="4" borderId="27" xfId="1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/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5" fillId="0" borderId="1" xfId="0" applyFont="1" applyBorder="1" applyAlignment="1"/>
  </cellXfs>
  <cellStyles count="6">
    <cellStyle name="Excel Built-in Explanatory Text" xfId="3" xr:uid="{00000000-0005-0000-0000-000000000000}"/>
    <cellStyle name="Hiperlink" xfId="5" builtinId="8"/>
    <cellStyle name="Normal" xfId="0" builtinId="0"/>
    <cellStyle name="Normal 2" xfId="1" xr:uid="{00000000-0005-0000-0000-000003000000}"/>
    <cellStyle name="Normal 3" xfId="4" xr:uid="{00000000-0005-0000-0000-000004000000}"/>
    <cellStyle name="Porcentagem 2" xfId="2" xr:uid="{00000000-0005-0000-0000-000005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2925413</xdr:colOff>
      <xdr:row>0</xdr:row>
      <xdr:rowOff>102668</xdr:rowOff>
    </xdr:from>
    <xdr:to>
      <xdr:col>3</xdr:col>
      <xdr:colOff>3816773</xdr:colOff>
      <xdr:row>0</xdr:row>
      <xdr:rowOff>1256108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325713" y="102668"/>
          <a:ext cx="891360" cy="11534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28086</xdr:colOff>
      <xdr:row>0</xdr:row>
      <xdr:rowOff>90976</xdr:rowOff>
    </xdr:from>
    <xdr:to>
      <xdr:col>5</xdr:col>
      <xdr:colOff>634239</xdr:colOff>
      <xdr:row>5</xdr:row>
      <xdr:rowOff>148846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4997651" y="90976"/>
          <a:ext cx="606153" cy="88613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4"/>
  <sheetViews>
    <sheetView view="pageBreakPreview" zoomScale="115" zoomScaleNormal="81" zoomScaleSheetLayoutView="115" zoomScalePageLayoutView="140" workbookViewId="0">
      <selection activeCell="D121" sqref="D121:D122"/>
    </sheetView>
  </sheetViews>
  <sheetFormatPr defaultRowHeight="15" x14ac:dyDescent="0.25"/>
  <cols>
    <col min="1" max="1" width="5.42578125" customWidth="1"/>
    <col min="2" max="2" width="14.85546875" customWidth="1"/>
    <col min="3" max="3" width="15.7109375" customWidth="1"/>
    <col min="4" max="4" width="74.5703125" customWidth="1"/>
    <col min="5" max="5" width="8" customWidth="1"/>
    <col min="6" max="6" width="11.5703125" customWidth="1"/>
    <col min="7" max="7" width="17.5703125" customWidth="1"/>
    <col min="8" max="8" width="22.7109375" customWidth="1"/>
    <col min="9" max="9" width="14.140625" bestFit="1" customWidth="1"/>
    <col min="10" max="1024" width="8.7109375" customWidth="1"/>
  </cols>
  <sheetData>
    <row r="1" spans="1:9" ht="112.5" customHeight="1" x14ac:dyDescent="0.25">
      <c r="A1" s="146" t="s">
        <v>0</v>
      </c>
      <c r="B1" s="147"/>
      <c r="C1" s="147"/>
      <c r="D1" s="147"/>
      <c r="E1" s="147"/>
      <c r="F1" s="147"/>
      <c r="G1" s="147"/>
      <c r="H1" s="148"/>
    </row>
    <row r="2" spans="1:9" ht="13.35" customHeight="1" x14ac:dyDescent="0.25">
      <c r="A2" s="149"/>
      <c r="B2" s="150"/>
      <c r="C2" s="150"/>
      <c r="D2" s="150"/>
      <c r="E2" s="150"/>
      <c r="F2" s="150"/>
      <c r="G2" s="150"/>
      <c r="H2" s="151"/>
    </row>
    <row r="3" spans="1:9" ht="18" x14ac:dyDescent="0.25">
      <c r="A3" s="152" t="s">
        <v>1</v>
      </c>
      <c r="B3" s="153"/>
      <c r="C3" s="153"/>
      <c r="D3" s="153"/>
      <c r="E3" s="153"/>
      <c r="F3" s="153"/>
      <c r="G3" s="153"/>
      <c r="H3" s="154"/>
    </row>
    <row r="4" spans="1:9" ht="9.75" customHeight="1" x14ac:dyDescent="0.25">
      <c r="A4" s="1"/>
      <c r="B4" s="155"/>
      <c r="C4" s="155"/>
      <c r="D4" s="155"/>
      <c r="E4" s="155"/>
      <c r="F4" s="155"/>
      <c r="G4" s="155"/>
      <c r="H4" s="156"/>
    </row>
    <row r="5" spans="1:9" ht="15.75" x14ac:dyDescent="0.25">
      <c r="A5" s="1"/>
      <c r="B5" s="157" t="s">
        <v>261</v>
      </c>
      <c r="C5" s="157"/>
      <c r="D5" s="157"/>
      <c r="E5" s="157"/>
      <c r="F5" s="157"/>
      <c r="G5" s="157"/>
      <c r="H5" s="158"/>
    </row>
    <row r="6" spans="1:9" ht="15.75" x14ac:dyDescent="0.25">
      <c r="A6" s="2"/>
      <c r="B6" s="159" t="s">
        <v>2</v>
      </c>
      <c r="C6" s="159"/>
      <c r="D6" s="159"/>
      <c r="E6" s="159"/>
      <c r="F6" s="159"/>
      <c r="G6" s="159"/>
      <c r="H6" s="160"/>
    </row>
    <row r="7" spans="1:9" ht="15.75" x14ac:dyDescent="0.25">
      <c r="A7" s="2"/>
      <c r="B7" s="161" t="s">
        <v>263</v>
      </c>
      <c r="C7" s="161"/>
      <c r="D7" s="161"/>
      <c r="E7" s="161"/>
      <c r="F7" s="161"/>
      <c r="G7" s="161"/>
      <c r="H7" s="194"/>
    </row>
    <row r="8" spans="1:9" ht="25.5" x14ac:dyDescent="0.25">
      <c r="A8" s="8" t="s">
        <v>3</v>
      </c>
      <c r="B8" s="7" t="s">
        <v>4</v>
      </c>
      <c r="C8" s="7" t="s">
        <v>5</v>
      </c>
      <c r="D8" s="8" t="s">
        <v>6</v>
      </c>
      <c r="E8" s="8" t="s">
        <v>7</v>
      </c>
      <c r="F8" s="8" t="s">
        <v>8</v>
      </c>
      <c r="G8" s="7" t="s">
        <v>9</v>
      </c>
      <c r="H8" s="7" t="s">
        <v>10</v>
      </c>
    </row>
    <row r="9" spans="1:9" ht="10.15" customHeight="1" x14ac:dyDescent="0.25">
      <c r="A9" s="24"/>
      <c r="B9" s="24"/>
      <c r="C9" s="24"/>
      <c r="D9" s="24"/>
      <c r="E9" s="24"/>
      <c r="F9" s="24"/>
      <c r="G9" s="24"/>
      <c r="H9" s="24"/>
    </row>
    <row r="10" spans="1:9" ht="16.5" customHeight="1" x14ac:dyDescent="0.25">
      <c r="A10" s="48">
        <v>1</v>
      </c>
      <c r="B10" s="9"/>
      <c r="C10" s="132"/>
      <c r="D10" s="10" t="s">
        <v>11</v>
      </c>
      <c r="E10" s="11"/>
      <c r="F10" s="11"/>
      <c r="G10" s="11"/>
      <c r="H10" s="11"/>
    </row>
    <row r="11" spans="1:9" ht="17.25" customHeight="1" x14ac:dyDescent="0.25">
      <c r="A11" s="14" t="s">
        <v>12</v>
      </c>
      <c r="B11" s="14" t="s">
        <v>13</v>
      </c>
      <c r="C11" s="14" t="s">
        <v>183</v>
      </c>
      <c r="D11" s="43" t="s">
        <v>184</v>
      </c>
      <c r="E11" s="14" t="s">
        <v>185</v>
      </c>
      <c r="F11" s="34">
        <f>(4*1.5)</f>
        <v>6</v>
      </c>
      <c r="G11" s="12"/>
      <c r="H11" s="13">
        <f>ROUND(G11*F11,2)</f>
        <v>0</v>
      </c>
      <c r="I11" s="126"/>
    </row>
    <row r="12" spans="1:9" ht="17.25" customHeight="1" x14ac:dyDescent="0.25">
      <c r="A12" s="14" t="s">
        <v>15</v>
      </c>
      <c r="B12" s="14" t="s">
        <v>13</v>
      </c>
      <c r="C12" s="14" t="s">
        <v>186</v>
      </c>
      <c r="D12" s="43" t="s">
        <v>187</v>
      </c>
      <c r="E12" s="14" t="s">
        <v>185</v>
      </c>
      <c r="F12" s="34">
        <v>1350</v>
      </c>
      <c r="G12" s="12"/>
      <c r="H12" s="13">
        <f t="shared" ref="H12:H20" si="0">ROUND(G12*F12,2)</f>
        <v>0</v>
      </c>
      <c r="I12" s="126"/>
    </row>
    <row r="13" spans="1:9" ht="17.25" customHeight="1" x14ac:dyDescent="0.25">
      <c r="A13" s="14" t="s">
        <v>16</v>
      </c>
      <c r="B13" s="14" t="s">
        <v>13</v>
      </c>
      <c r="C13" s="14" t="s">
        <v>188</v>
      </c>
      <c r="D13" s="43" t="s">
        <v>249</v>
      </c>
      <c r="E13" s="14" t="s">
        <v>185</v>
      </c>
      <c r="F13" s="34">
        <v>1350</v>
      </c>
      <c r="G13" s="12"/>
      <c r="H13" s="13">
        <f t="shared" si="0"/>
        <v>0</v>
      </c>
      <c r="I13" s="126"/>
    </row>
    <row r="14" spans="1:9" ht="17.25" customHeight="1" x14ac:dyDescent="0.25">
      <c r="A14" s="14" t="s">
        <v>17</v>
      </c>
      <c r="B14" s="14" t="s">
        <v>13</v>
      </c>
      <c r="C14" s="14" t="s">
        <v>25</v>
      </c>
      <c r="D14" s="43" t="s">
        <v>26</v>
      </c>
      <c r="E14" s="14" t="s">
        <v>189</v>
      </c>
      <c r="F14" s="34">
        <v>270</v>
      </c>
      <c r="G14" s="12"/>
      <c r="H14" s="13">
        <f t="shared" si="0"/>
        <v>0</v>
      </c>
      <c r="I14" s="126"/>
    </row>
    <row r="15" spans="1:9" ht="17.25" customHeight="1" x14ac:dyDescent="0.25">
      <c r="A15" s="14" t="s">
        <v>18</v>
      </c>
      <c r="B15" s="14" t="s">
        <v>13</v>
      </c>
      <c r="C15" s="14" t="s">
        <v>28</v>
      </c>
      <c r="D15" s="43" t="s">
        <v>244</v>
      </c>
      <c r="E15" s="14" t="s">
        <v>190</v>
      </c>
      <c r="F15" s="34">
        <v>1620</v>
      </c>
      <c r="G15" s="12"/>
      <c r="H15" s="13">
        <f t="shared" si="0"/>
        <v>0</v>
      </c>
      <c r="I15" s="126"/>
    </row>
    <row r="16" spans="1:9" ht="17.25" customHeight="1" x14ac:dyDescent="0.25">
      <c r="A16" s="14" t="s">
        <v>19</v>
      </c>
      <c r="B16" s="14" t="s">
        <v>245</v>
      </c>
      <c r="C16" s="14" t="s">
        <v>191</v>
      </c>
      <c r="D16" s="43" t="s">
        <v>192</v>
      </c>
      <c r="E16" s="14" t="s">
        <v>193</v>
      </c>
      <c r="F16" s="34">
        <v>1350</v>
      </c>
      <c r="G16" s="12"/>
      <c r="H16" s="13">
        <f t="shared" si="0"/>
        <v>0</v>
      </c>
      <c r="I16" s="126"/>
    </row>
    <row r="17" spans="1:9" ht="17.25" customHeight="1" x14ac:dyDescent="0.25">
      <c r="A17" s="14" t="s">
        <v>20</v>
      </c>
      <c r="B17" s="14" t="s">
        <v>13</v>
      </c>
      <c r="C17" s="14" t="s">
        <v>194</v>
      </c>
      <c r="D17" s="43" t="s">
        <v>246</v>
      </c>
      <c r="E17" s="14" t="s">
        <v>195</v>
      </c>
      <c r="F17" s="34">
        <v>720</v>
      </c>
      <c r="G17" s="12"/>
      <c r="H17" s="13">
        <f t="shared" si="0"/>
        <v>0</v>
      </c>
      <c r="I17" s="126"/>
    </row>
    <row r="18" spans="1:9" ht="17.25" customHeight="1" x14ac:dyDescent="0.25">
      <c r="A18" s="14" t="s">
        <v>21</v>
      </c>
      <c r="B18" s="14" t="s">
        <v>245</v>
      </c>
      <c r="C18" s="14" t="s">
        <v>196</v>
      </c>
      <c r="D18" s="43" t="s">
        <v>247</v>
      </c>
      <c r="E18" s="14" t="s">
        <v>197</v>
      </c>
      <c r="F18" s="34">
        <v>6</v>
      </c>
      <c r="G18" s="12"/>
      <c r="H18" s="13">
        <f t="shared" si="0"/>
        <v>0</v>
      </c>
      <c r="I18" s="126"/>
    </row>
    <row r="19" spans="1:9" ht="28.5" x14ac:dyDescent="0.25">
      <c r="A19" s="14" t="s">
        <v>23</v>
      </c>
      <c r="B19" s="14" t="s">
        <v>245</v>
      </c>
      <c r="C19" s="14" t="s">
        <v>198</v>
      </c>
      <c r="D19" s="43" t="s">
        <v>248</v>
      </c>
      <c r="E19" s="14" t="s">
        <v>197</v>
      </c>
      <c r="F19" s="34">
        <v>6</v>
      </c>
      <c r="G19" s="12"/>
      <c r="H19" s="13">
        <f t="shared" si="0"/>
        <v>0</v>
      </c>
      <c r="I19" s="126"/>
    </row>
    <row r="20" spans="1:9" ht="17.25" customHeight="1" x14ac:dyDescent="0.25">
      <c r="A20" s="14" t="s">
        <v>24</v>
      </c>
      <c r="B20" s="14" t="s">
        <v>245</v>
      </c>
      <c r="C20" s="14" t="s">
        <v>259</v>
      </c>
      <c r="D20" s="43" t="s">
        <v>260</v>
      </c>
      <c r="E20" s="14" t="s">
        <v>199</v>
      </c>
      <c r="F20" s="34">
        <v>6</v>
      </c>
      <c r="G20" s="12"/>
      <c r="H20" s="13">
        <f t="shared" si="0"/>
        <v>0</v>
      </c>
      <c r="I20" s="126"/>
    </row>
    <row r="21" spans="1:9" ht="16.5" customHeight="1" x14ac:dyDescent="0.25">
      <c r="A21" s="24"/>
      <c r="B21" s="23"/>
      <c r="C21" s="14"/>
      <c r="D21" s="122" t="s">
        <v>230</v>
      </c>
      <c r="E21" s="19"/>
      <c r="F21" s="14"/>
      <c r="G21" s="12"/>
      <c r="H21" s="26">
        <f>SUM(H11:H20)</f>
        <v>0</v>
      </c>
      <c r="I21" s="126"/>
    </row>
    <row r="22" spans="1:9" ht="16.5" customHeight="1" x14ac:dyDescent="0.25">
      <c r="A22" s="24"/>
      <c r="B22" s="23"/>
      <c r="C22" s="14"/>
      <c r="D22" s="16"/>
      <c r="E22" s="19"/>
      <c r="F22" s="14"/>
      <c r="G22" s="12"/>
      <c r="H22" s="26"/>
    </row>
    <row r="23" spans="1:9" x14ac:dyDescent="0.25">
      <c r="A23" s="48">
        <v>2</v>
      </c>
      <c r="B23" s="9"/>
      <c r="C23" s="3"/>
      <c r="D23" s="10" t="s">
        <v>30</v>
      </c>
      <c r="E23" s="6"/>
      <c r="F23" s="32"/>
      <c r="G23" s="17"/>
      <c r="H23" s="17"/>
    </row>
    <row r="24" spans="1:9" ht="17.25" customHeight="1" x14ac:dyDescent="0.25">
      <c r="A24" s="14" t="s">
        <v>31</v>
      </c>
      <c r="B24" s="14" t="s">
        <v>245</v>
      </c>
      <c r="C24" s="14" t="s">
        <v>200</v>
      </c>
      <c r="D24" s="43" t="s">
        <v>250</v>
      </c>
      <c r="E24" s="14" t="s">
        <v>201</v>
      </c>
      <c r="F24" s="56">
        <f>3*6*15</f>
        <v>270</v>
      </c>
      <c r="G24" s="29"/>
      <c r="H24" s="29">
        <f>ROUND(G24*F24,2)</f>
        <v>0</v>
      </c>
      <c r="I24" s="96"/>
    </row>
    <row r="25" spans="1:9" x14ac:dyDescent="0.25">
      <c r="A25" s="14" t="s">
        <v>32</v>
      </c>
      <c r="B25" s="14" t="s">
        <v>13</v>
      </c>
      <c r="C25" s="14" t="s">
        <v>202</v>
      </c>
      <c r="D25" s="43" t="s">
        <v>251</v>
      </c>
      <c r="E25" s="14" t="s">
        <v>189</v>
      </c>
      <c r="F25" s="56">
        <v>120</v>
      </c>
      <c r="G25" s="12"/>
      <c r="H25" s="29">
        <f t="shared" ref="H25:H32" si="1">ROUND(G25*F25,2)</f>
        <v>0</v>
      </c>
      <c r="I25" s="96"/>
    </row>
    <row r="26" spans="1:9" ht="18" customHeight="1" x14ac:dyDescent="0.25">
      <c r="A26" s="14" t="s">
        <v>33</v>
      </c>
      <c r="B26" s="14" t="s">
        <v>13</v>
      </c>
      <c r="C26" s="14" t="s">
        <v>203</v>
      </c>
      <c r="D26" s="43" t="s">
        <v>252</v>
      </c>
      <c r="E26" s="14" t="s">
        <v>189</v>
      </c>
      <c r="F26" s="56">
        <f>(120.2*2)*0.35</f>
        <v>84.14</v>
      </c>
      <c r="G26" s="12"/>
      <c r="H26" s="29">
        <f t="shared" si="1"/>
        <v>0</v>
      </c>
      <c r="I26" s="96"/>
    </row>
    <row r="27" spans="1:9" ht="16.5" customHeight="1" x14ac:dyDescent="0.25">
      <c r="A27" s="14" t="s">
        <v>34</v>
      </c>
      <c r="B27" s="14" t="s">
        <v>13</v>
      </c>
      <c r="C27" s="14" t="s">
        <v>204</v>
      </c>
      <c r="D27" s="43" t="s">
        <v>253</v>
      </c>
      <c r="E27" s="14" t="s">
        <v>189</v>
      </c>
      <c r="F27" s="56">
        <f>(120.2*2)*0.35</f>
        <v>84.14</v>
      </c>
      <c r="G27" s="29"/>
      <c r="H27" s="29">
        <f t="shared" si="1"/>
        <v>0</v>
      </c>
      <c r="I27" s="96"/>
    </row>
    <row r="28" spans="1:9" x14ac:dyDescent="0.25">
      <c r="A28" s="14" t="s">
        <v>35</v>
      </c>
      <c r="B28" s="14" t="s">
        <v>13</v>
      </c>
      <c r="C28" s="14" t="s">
        <v>205</v>
      </c>
      <c r="D28" s="43" t="s">
        <v>254</v>
      </c>
      <c r="E28" s="14" t="s">
        <v>189</v>
      </c>
      <c r="F28" s="56">
        <v>58.92</v>
      </c>
      <c r="G28" s="12"/>
      <c r="H28" s="29">
        <f t="shared" si="1"/>
        <v>0</v>
      </c>
      <c r="I28" s="96"/>
    </row>
    <row r="29" spans="1:9" x14ac:dyDescent="0.25">
      <c r="A29" s="14" t="s">
        <v>37</v>
      </c>
      <c r="B29" s="14" t="s">
        <v>13</v>
      </c>
      <c r="C29" s="14" t="s">
        <v>206</v>
      </c>
      <c r="D29" s="43" t="s">
        <v>255</v>
      </c>
      <c r="E29" s="14" t="s">
        <v>189</v>
      </c>
      <c r="F29" s="56">
        <f>(3*3*4*0.06)</f>
        <v>2.16</v>
      </c>
      <c r="G29" s="12"/>
      <c r="H29" s="29">
        <f t="shared" si="1"/>
        <v>0</v>
      </c>
      <c r="I29" s="96"/>
    </row>
    <row r="30" spans="1:9" x14ac:dyDescent="0.25">
      <c r="A30" s="14" t="s">
        <v>38</v>
      </c>
      <c r="B30" s="14" t="s">
        <v>13</v>
      </c>
      <c r="C30" s="14" t="s">
        <v>207</v>
      </c>
      <c r="D30" s="43" t="s">
        <v>42</v>
      </c>
      <c r="E30" s="108" t="s">
        <v>189</v>
      </c>
      <c r="F30" s="56">
        <f>((3*3*0.4)+((3*3*0.8)/2))*4</f>
        <v>28.8</v>
      </c>
      <c r="G30" s="12"/>
      <c r="H30" s="29">
        <f t="shared" si="1"/>
        <v>0</v>
      </c>
      <c r="I30" s="96"/>
    </row>
    <row r="31" spans="1:9" x14ac:dyDescent="0.25">
      <c r="A31" s="14" t="s">
        <v>39</v>
      </c>
      <c r="B31" s="14" t="s">
        <v>13</v>
      </c>
      <c r="C31" s="14" t="s">
        <v>208</v>
      </c>
      <c r="D31" s="43" t="s">
        <v>256</v>
      </c>
      <c r="E31" s="108" t="s">
        <v>44</v>
      </c>
      <c r="F31" s="56">
        <v>2304</v>
      </c>
      <c r="G31" s="12"/>
      <c r="H31" s="29">
        <f t="shared" si="1"/>
        <v>0</v>
      </c>
      <c r="I31" s="96"/>
    </row>
    <row r="32" spans="1:9" x14ac:dyDescent="0.25">
      <c r="A32" s="14" t="s">
        <v>40</v>
      </c>
      <c r="B32" s="14" t="s">
        <v>13</v>
      </c>
      <c r="C32" s="14" t="s">
        <v>209</v>
      </c>
      <c r="D32" s="43" t="s">
        <v>257</v>
      </c>
      <c r="E32" s="108" t="s">
        <v>185</v>
      </c>
      <c r="F32" s="56">
        <v>205.2</v>
      </c>
      <c r="G32" s="12"/>
      <c r="H32" s="29">
        <f t="shared" si="1"/>
        <v>0</v>
      </c>
      <c r="I32" s="96"/>
    </row>
    <row r="33" spans="1:9" ht="17.25" customHeight="1" x14ac:dyDescent="0.25">
      <c r="A33" s="24"/>
      <c r="B33" s="19"/>
      <c r="C33" s="19"/>
      <c r="D33" s="24"/>
      <c r="E33" s="19"/>
      <c r="F33" s="34"/>
      <c r="G33" s="12"/>
      <c r="H33" s="12"/>
      <c r="I33" s="96"/>
    </row>
    <row r="34" spans="1:9" x14ac:dyDescent="0.25">
      <c r="A34" s="24"/>
      <c r="B34" s="19"/>
      <c r="C34" s="19"/>
      <c r="D34" s="123" t="s">
        <v>231</v>
      </c>
      <c r="E34" s="19"/>
      <c r="F34" s="34"/>
      <c r="G34" s="131"/>
      <c r="H34" s="26">
        <f>SUM(H24:H33)</f>
        <v>0</v>
      </c>
      <c r="I34" s="96"/>
    </row>
    <row r="35" spans="1:9" x14ac:dyDescent="0.25">
      <c r="A35" s="23"/>
      <c r="B35" s="23"/>
      <c r="C35" s="23"/>
      <c r="D35" s="23"/>
      <c r="E35" s="23"/>
      <c r="F35" s="45"/>
      <c r="G35" s="25"/>
      <c r="H35" s="20"/>
    </row>
    <row r="36" spans="1:9" x14ac:dyDescent="0.25">
      <c r="A36" s="48">
        <v>3</v>
      </c>
      <c r="B36" s="9"/>
      <c r="C36" s="9"/>
      <c r="D36" s="10" t="s">
        <v>45</v>
      </c>
      <c r="E36" s="9"/>
      <c r="F36" s="46"/>
      <c r="G36" s="21"/>
      <c r="H36" s="22"/>
    </row>
    <row r="37" spans="1:9" x14ac:dyDescent="0.25">
      <c r="A37" s="110"/>
      <c r="B37" s="110"/>
      <c r="C37" s="111"/>
      <c r="D37" s="125" t="s">
        <v>46</v>
      </c>
      <c r="E37" s="111"/>
      <c r="F37" s="112"/>
      <c r="G37" s="113"/>
      <c r="H37" s="113"/>
    </row>
    <row r="38" spans="1:9" x14ac:dyDescent="0.25">
      <c r="A38" s="14" t="s">
        <v>47</v>
      </c>
      <c r="B38" s="14" t="s">
        <v>13</v>
      </c>
      <c r="C38" s="14" t="s">
        <v>48</v>
      </c>
      <c r="D38" s="43" t="s">
        <v>49</v>
      </c>
      <c r="E38" s="108" t="s">
        <v>27</v>
      </c>
      <c r="F38" s="56">
        <f>(0.5*0.5*4.86)*4</f>
        <v>4.8600000000000003</v>
      </c>
      <c r="G38" s="12"/>
      <c r="H38" s="12">
        <f>ROUND(G38*F38,2)</f>
        <v>0</v>
      </c>
    </row>
    <row r="39" spans="1:9" x14ac:dyDescent="0.25">
      <c r="A39" s="14" t="s">
        <v>50</v>
      </c>
      <c r="B39" s="14" t="s">
        <v>13</v>
      </c>
      <c r="C39" s="14" t="s">
        <v>43</v>
      </c>
      <c r="D39" s="43" t="s">
        <v>52</v>
      </c>
      <c r="E39" s="108" t="s">
        <v>44</v>
      </c>
      <c r="F39" s="56">
        <f>4.86*125*0.8</f>
        <v>486</v>
      </c>
      <c r="G39" s="12"/>
      <c r="H39" s="12">
        <f t="shared" ref="H39:H41" si="2">ROUND(G39*F39,2)</f>
        <v>0</v>
      </c>
    </row>
    <row r="40" spans="1:9" x14ac:dyDescent="0.25">
      <c r="A40" s="14" t="s">
        <v>51</v>
      </c>
      <c r="B40" s="14" t="s">
        <v>13</v>
      </c>
      <c r="C40" s="14" t="s">
        <v>54</v>
      </c>
      <c r="D40" s="43" t="s">
        <v>55</v>
      </c>
      <c r="E40" s="108" t="s">
        <v>44</v>
      </c>
      <c r="F40" s="56">
        <f>4.86*125*0.2</f>
        <v>121.5</v>
      </c>
      <c r="G40" s="12"/>
      <c r="H40" s="12">
        <f t="shared" si="2"/>
        <v>0</v>
      </c>
    </row>
    <row r="41" spans="1:9" x14ac:dyDescent="0.25">
      <c r="A41" s="14" t="s">
        <v>53</v>
      </c>
      <c r="B41" s="14" t="s">
        <v>13</v>
      </c>
      <c r="C41" s="14" t="s">
        <v>57</v>
      </c>
      <c r="D41" s="43" t="s">
        <v>58</v>
      </c>
      <c r="E41" s="108" t="s">
        <v>14</v>
      </c>
      <c r="F41" s="56">
        <f>(0.55*4*4.86)*4</f>
        <v>42.768000000000008</v>
      </c>
      <c r="G41" s="12"/>
      <c r="H41" s="12">
        <f t="shared" si="2"/>
        <v>0</v>
      </c>
    </row>
    <row r="42" spans="1:9" x14ac:dyDescent="0.25">
      <c r="A42" s="14"/>
      <c r="B42" s="14"/>
      <c r="C42" s="14"/>
      <c r="D42" s="43"/>
      <c r="E42" s="108"/>
      <c r="F42" s="56"/>
      <c r="G42" s="12"/>
      <c r="H42" s="12"/>
    </row>
    <row r="43" spans="1:9" x14ac:dyDescent="0.25">
      <c r="A43" s="110"/>
      <c r="B43" s="110"/>
      <c r="C43" s="111"/>
      <c r="D43" s="125" t="s">
        <v>59</v>
      </c>
      <c r="E43" s="111"/>
      <c r="F43" s="112"/>
      <c r="G43" s="113"/>
      <c r="H43" s="113"/>
    </row>
    <row r="44" spans="1:9" x14ac:dyDescent="0.25">
      <c r="A44" s="14" t="s">
        <v>56</v>
      </c>
      <c r="B44" s="14" t="s">
        <v>13</v>
      </c>
      <c r="C44" s="14" t="s">
        <v>48</v>
      </c>
      <c r="D44" s="43" t="s">
        <v>61</v>
      </c>
      <c r="E44" s="108" t="s">
        <v>27</v>
      </c>
      <c r="F44" s="56">
        <f>(0.91*0.4*30*4)+(0.3*0.1*30*6)+(1*0.6*5.25*2)+(0.91*0.4*7.63*4)+(1.12*1*0.4*2)</f>
        <v>67.385280000000009</v>
      </c>
      <c r="G44" s="12"/>
      <c r="H44" s="12">
        <f>ROUND(G44*F44,2)</f>
        <v>0</v>
      </c>
    </row>
    <row r="45" spans="1:9" x14ac:dyDescent="0.25">
      <c r="A45" s="14" t="s">
        <v>60</v>
      </c>
      <c r="B45" s="14" t="s">
        <v>13</v>
      </c>
      <c r="C45" s="14" t="s">
        <v>43</v>
      </c>
      <c r="D45" s="43" t="s">
        <v>64</v>
      </c>
      <c r="E45" s="108" t="s">
        <v>44</v>
      </c>
      <c r="F45" s="56">
        <f>F44*120*0.8</f>
        <v>6468.9868800000013</v>
      </c>
      <c r="G45" s="12"/>
      <c r="H45" s="12">
        <f t="shared" ref="H45:H71" si="3">ROUND(G45*F45,2)</f>
        <v>0</v>
      </c>
    </row>
    <row r="46" spans="1:9" x14ac:dyDescent="0.25">
      <c r="A46" s="14" t="s">
        <v>62</v>
      </c>
      <c r="B46" s="14" t="s">
        <v>13</v>
      </c>
      <c r="C46" s="14" t="s">
        <v>54</v>
      </c>
      <c r="D46" s="43" t="s">
        <v>66</v>
      </c>
      <c r="E46" s="108" t="s">
        <v>44</v>
      </c>
      <c r="F46" s="56">
        <f>F44*120*0.2</f>
        <v>1617.2467200000003</v>
      </c>
      <c r="G46" s="12"/>
      <c r="H46" s="12">
        <f t="shared" si="3"/>
        <v>0</v>
      </c>
    </row>
    <row r="47" spans="1:9" x14ac:dyDescent="0.25">
      <c r="A47" s="14" t="s">
        <v>63</v>
      </c>
      <c r="B47" s="14" t="s">
        <v>13</v>
      </c>
      <c r="C47" s="14" t="s">
        <v>57</v>
      </c>
      <c r="D47" s="43" t="s">
        <v>68</v>
      </c>
      <c r="E47" s="108" t="s">
        <v>14</v>
      </c>
      <c r="F47" s="56">
        <f>(1.18*30*2)+(1*5.25*4)+(1.12*1/2)</f>
        <v>92.36</v>
      </c>
      <c r="G47" s="12"/>
      <c r="H47" s="12">
        <f t="shared" si="3"/>
        <v>0</v>
      </c>
    </row>
    <row r="48" spans="1:9" x14ac:dyDescent="0.25">
      <c r="A48" s="14" t="s">
        <v>65</v>
      </c>
      <c r="B48" s="14" t="s">
        <v>13</v>
      </c>
      <c r="C48" s="14" t="s">
        <v>70</v>
      </c>
      <c r="D48" s="43" t="s">
        <v>71</v>
      </c>
      <c r="E48" s="108" t="s">
        <v>14</v>
      </c>
      <c r="F48" s="56">
        <f>(6.01*5.64*3)*5</f>
        <v>508.44600000000003</v>
      </c>
      <c r="G48" s="12"/>
      <c r="H48" s="12">
        <f t="shared" si="3"/>
        <v>0</v>
      </c>
    </row>
    <row r="49" spans="1:8" x14ac:dyDescent="0.25">
      <c r="A49" s="14" t="s">
        <v>67</v>
      </c>
      <c r="B49" s="14" t="s">
        <v>13</v>
      </c>
      <c r="C49" s="14" t="s">
        <v>73</v>
      </c>
      <c r="D49" s="43" t="s">
        <v>74</v>
      </c>
      <c r="E49" s="108" t="s">
        <v>27</v>
      </c>
      <c r="F49" s="56">
        <v>2520</v>
      </c>
      <c r="G49" s="12"/>
      <c r="H49" s="12">
        <f t="shared" si="3"/>
        <v>0</v>
      </c>
    </row>
    <row r="50" spans="1:8" x14ac:dyDescent="0.25">
      <c r="A50" s="14"/>
      <c r="B50" s="14"/>
      <c r="C50" s="14"/>
      <c r="D50" s="43"/>
      <c r="E50" s="108"/>
      <c r="F50" s="56"/>
      <c r="G50" s="12"/>
      <c r="H50" s="12"/>
    </row>
    <row r="51" spans="1:8" x14ac:dyDescent="0.25">
      <c r="A51" s="110"/>
      <c r="B51" s="111" t="s">
        <v>13</v>
      </c>
      <c r="C51" s="111"/>
      <c r="D51" s="125" t="s">
        <v>77</v>
      </c>
      <c r="E51" s="111"/>
      <c r="F51" s="112"/>
      <c r="G51" s="113"/>
      <c r="H51" s="113"/>
    </row>
    <row r="52" spans="1:8" x14ac:dyDescent="0.25">
      <c r="A52" s="14" t="s">
        <v>69</v>
      </c>
      <c r="B52" s="19" t="s">
        <v>13</v>
      </c>
      <c r="C52" s="19" t="s">
        <v>48</v>
      </c>
      <c r="D52" s="18" t="s">
        <v>79</v>
      </c>
      <c r="E52" s="14" t="s">
        <v>27</v>
      </c>
      <c r="F52" s="56">
        <f>(3.1*30)+(1.1*30)</f>
        <v>126</v>
      </c>
      <c r="G52" s="12"/>
      <c r="H52" s="12">
        <f t="shared" si="3"/>
        <v>0</v>
      </c>
    </row>
    <row r="53" spans="1:8" x14ac:dyDescent="0.25">
      <c r="A53" s="14" t="s">
        <v>72</v>
      </c>
      <c r="B53" s="19" t="s">
        <v>13</v>
      </c>
      <c r="C53" s="14" t="s">
        <v>43</v>
      </c>
      <c r="D53" s="24" t="s">
        <v>82</v>
      </c>
      <c r="E53" s="19" t="s">
        <v>44</v>
      </c>
      <c r="F53" s="57">
        <f>F52*120*0.8</f>
        <v>12096</v>
      </c>
      <c r="G53" s="12"/>
      <c r="H53" s="12">
        <f t="shared" si="3"/>
        <v>0</v>
      </c>
    </row>
    <row r="54" spans="1:8" x14ac:dyDescent="0.25">
      <c r="A54" s="14" t="s">
        <v>75</v>
      </c>
      <c r="B54" s="19" t="s">
        <v>13</v>
      </c>
      <c r="C54" s="14" t="s">
        <v>54</v>
      </c>
      <c r="D54" s="24" t="s">
        <v>84</v>
      </c>
      <c r="E54" s="19" t="s">
        <v>44</v>
      </c>
      <c r="F54" s="57">
        <f>F52*120*0.2</f>
        <v>3024</v>
      </c>
      <c r="G54" s="12"/>
      <c r="H54" s="12">
        <f t="shared" si="3"/>
        <v>0</v>
      </c>
    </row>
    <row r="55" spans="1:8" x14ac:dyDescent="0.25">
      <c r="A55" s="14" t="s">
        <v>76</v>
      </c>
      <c r="B55" s="14" t="s">
        <v>13</v>
      </c>
      <c r="C55" s="14" t="s">
        <v>57</v>
      </c>
      <c r="D55" s="38" t="s">
        <v>86</v>
      </c>
      <c r="E55" s="14" t="s">
        <v>14</v>
      </c>
      <c r="F55" s="56">
        <v>25.2</v>
      </c>
      <c r="G55" s="12"/>
      <c r="H55" s="12">
        <f t="shared" si="3"/>
        <v>0</v>
      </c>
    </row>
    <row r="56" spans="1:8" x14ac:dyDescent="0.25">
      <c r="A56" s="14"/>
      <c r="B56" s="14"/>
      <c r="C56" s="14"/>
      <c r="D56" s="38"/>
      <c r="E56" s="14"/>
      <c r="F56" s="56"/>
      <c r="G56" s="12"/>
      <c r="H56" s="12"/>
    </row>
    <row r="57" spans="1:8" x14ac:dyDescent="0.25">
      <c r="A57" s="110"/>
      <c r="B57" s="110"/>
      <c r="C57" s="111"/>
      <c r="D57" s="125" t="s">
        <v>243</v>
      </c>
      <c r="E57" s="111"/>
      <c r="F57" s="112"/>
      <c r="G57" s="113"/>
      <c r="H57" s="113"/>
    </row>
    <row r="58" spans="1:8" x14ac:dyDescent="0.25">
      <c r="A58" s="14" t="s">
        <v>78</v>
      </c>
      <c r="B58" s="14" t="s">
        <v>13</v>
      </c>
      <c r="C58" s="14" t="s">
        <v>238</v>
      </c>
      <c r="D58" s="114" t="s">
        <v>237</v>
      </c>
      <c r="E58" s="14" t="s">
        <v>97</v>
      </c>
      <c r="F58" s="56">
        <f>4*8*2</f>
        <v>64</v>
      </c>
      <c r="G58" s="29"/>
      <c r="H58" s="12">
        <f t="shared" si="3"/>
        <v>0</v>
      </c>
    </row>
    <row r="59" spans="1:8" x14ac:dyDescent="0.25">
      <c r="A59" s="14" t="s">
        <v>80</v>
      </c>
      <c r="B59" s="14" t="s">
        <v>13</v>
      </c>
      <c r="C59" s="14" t="s">
        <v>103</v>
      </c>
      <c r="D59" s="114" t="s">
        <v>104</v>
      </c>
      <c r="E59" s="14" t="s">
        <v>27</v>
      </c>
      <c r="F59" s="56">
        <f>(46.3*4*2)-F61-F65</f>
        <v>274.95999999999992</v>
      </c>
      <c r="G59" s="29"/>
      <c r="H59" s="12">
        <f t="shared" si="3"/>
        <v>0</v>
      </c>
    </row>
    <row r="60" spans="1:8" x14ac:dyDescent="0.25">
      <c r="A60" s="14" t="s">
        <v>81</v>
      </c>
      <c r="B60" s="14" t="s">
        <v>13</v>
      </c>
      <c r="C60" s="14" t="s">
        <v>106</v>
      </c>
      <c r="D60" s="114" t="s">
        <v>107</v>
      </c>
      <c r="E60" s="14" t="s">
        <v>27</v>
      </c>
      <c r="F60" s="56">
        <f>46.3*0.15</f>
        <v>6.9449999999999994</v>
      </c>
      <c r="G60" s="29"/>
      <c r="H60" s="12">
        <f t="shared" si="3"/>
        <v>0</v>
      </c>
    </row>
    <row r="61" spans="1:8" x14ac:dyDescent="0.25">
      <c r="A61" s="14" t="s">
        <v>83</v>
      </c>
      <c r="B61" s="14" t="s">
        <v>13</v>
      </c>
      <c r="C61" s="14" t="s">
        <v>48</v>
      </c>
      <c r="D61" s="43" t="s">
        <v>239</v>
      </c>
      <c r="E61" s="108" t="s">
        <v>27</v>
      </c>
      <c r="F61" s="56">
        <f>(5.8*4*0.25)*4+(10.66*0.5*4)*2</f>
        <v>65.84</v>
      </c>
      <c r="G61" s="29"/>
      <c r="H61" s="12">
        <f t="shared" si="3"/>
        <v>0</v>
      </c>
    </row>
    <row r="62" spans="1:8" x14ac:dyDescent="0.25">
      <c r="A62" s="14" t="s">
        <v>85</v>
      </c>
      <c r="B62" s="14" t="s">
        <v>13</v>
      </c>
      <c r="C62" s="14" t="s">
        <v>43</v>
      </c>
      <c r="D62" s="43" t="s">
        <v>240</v>
      </c>
      <c r="E62" s="108" t="s">
        <v>44</v>
      </c>
      <c r="F62" s="56">
        <v>5267.2</v>
      </c>
      <c r="G62" s="29"/>
      <c r="H62" s="12">
        <f t="shared" si="3"/>
        <v>0</v>
      </c>
    </row>
    <row r="63" spans="1:8" x14ac:dyDescent="0.25">
      <c r="A63" s="14" t="s">
        <v>87</v>
      </c>
      <c r="B63" s="14" t="s">
        <v>13</v>
      </c>
      <c r="C63" s="14" t="s">
        <v>54</v>
      </c>
      <c r="D63" s="43" t="s">
        <v>241</v>
      </c>
      <c r="E63" s="108" t="s">
        <v>44</v>
      </c>
      <c r="F63" s="56">
        <v>1316.8</v>
      </c>
      <c r="G63" s="29"/>
      <c r="H63" s="12">
        <f t="shared" si="3"/>
        <v>0</v>
      </c>
    </row>
    <row r="64" spans="1:8" x14ac:dyDescent="0.25">
      <c r="A64" s="14" t="s">
        <v>88</v>
      </c>
      <c r="B64" s="14" t="s">
        <v>13</v>
      </c>
      <c r="C64" s="14" t="s">
        <v>57</v>
      </c>
      <c r="D64" s="43" t="s">
        <v>242</v>
      </c>
      <c r="E64" s="108" t="s">
        <v>14</v>
      </c>
      <c r="F64" s="56">
        <f>(5.8*4*2)*4+(11.67*4)*2</f>
        <v>278.95999999999998</v>
      </c>
      <c r="G64" s="29"/>
      <c r="H64" s="12">
        <f t="shared" si="3"/>
        <v>0</v>
      </c>
    </row>
    <row r="65" spans="1:8" x14ac:dyDescent="0.25">
      <c r="A65" s="14" t="s">
        <v>89</v>
      </c>
      <c r="B65" s="14" t="s">
        <v>13</v>
      </c>
      <c r="C65" s="14" t="s">
        <v>48</v>
      </c>
      <c r="D65" s="43" t="s">
        <v>235</v>
      </c>
      <c r="E65" s="108" t="s">
        <v>27</v>
      </c>
      <c r="F65" s="34">
        <f>((29.6*0.3)+((29.6*0.3)/1.5))*2</f>
        <v>29.6</v>
      </c>
      <c r="G65" s="29"/>
      <c r="H65" s="12">
        <f t="shared" si="3"/>
        <v>0</v>
      </c>
    </row>
    <row r="66" spans="1:8" x14ac:dyDescent="0.25">
      <c r="A66" s="14" t="s">
        <v>90</v>
      </c>
      <c r="B66" s="14" t="s">
        <v>13</v>
      </c>
      <c r="C66" s="14" t="s">
        <v>54</v>
      </c>
      <c r="D66" s="43" t="s">
        <v>236</v>
      </c>
      <c r="E66" s="108" t="s">
        <v>44</v>
      </c>
      <c r="F66" s="34">
        <f>F65*80</f>
        <v>2368</v>
      </c>
      <c r="G66" s="29"/>
      <c r="H66" s="12">
        <f t="shared" si="3"/>
        <v>0</v>
      </c>
    </row>
    <row r="67" spans="1:8" x14ac:dyDescent="0.25">
      <c r="A67" s="14"/>
      <c r="B67" s="19"/>
      <c r="C67" s="19"/>
      <c r="D67" s="24"/>
      <c r="E67" s="19"/>
      <c r="F67" s="56"/>
      <c r="G67" s="12"/>
      <c r="H67" s="12"/>
    </row>
    <row r="68" spans="1:8" x14ac:dyDescent="0.25">
      <c r="A68" s="110"/>
      <c r="B68" s="110"/>
      <c r="C68" s="109"/>
      <c r="D68" s="125" t="s">
        <v>93</v>
      </c>
      <c r="E68" s="109"/>
      <c r="F68" s="110"/>
      <c r="G68" s="109"/>
      <c r="H68" s="109"/>
    </row>
    <row r="69" spans="1:8" ht="27" customHeight="1" x14ac:dyDescent="0.25">
      <c r="A69" s="14" t="s">
        <v>91</v>
      </c>
      <c r="B69" s="14" t="s">
        <v>13</v>
      </c>
      <c r="C69" s="14" t="s">
        <v>95</v>
      </c>
      <c r="D69" s="114" t="s">
        <v>96</v>
      </c>
      <c r="E69" s="14" t="s">
        <v>97</v>
      </c>
      <c r="F69" s="56">
        <v>60</v>
      </c>
      <c r="G69" s="12"/>
      <c r="H69" s="12">
        <f t="shared" si="3"/>
        <v>0</v>
      </c>
    </row>
    <row r="70" spans="1:8" ht="28.5" x14ac:dyDescent="0.25">
      <c r="A70" s="14" t="s">
        <v>92</v>
      </c>
      <c r="B70" s="14" t="s">
        <v>13</v>
      </c>
      <c r="C70" s="14" t="s">
        <v>98</v>
      </c>
      <c r="D70" s="114" t="s">
        <v>99</v>
      </c>
      <c r="E70" s="14" t="s">
        <v>14</v>
      </c>
      <c r="F70" s="56">
        <f>1*30*2</f>
        <v>60</v>
      </c>
      <c r="G70" s="29"/>
      <c r="H70" s="12">
        <f t="shared" si="3"/>
        <v>0</v>
      </c>
    </row>
    <row r="71" spans="1:8" ht="29.25" customHeight="1" x14ac:dyDescent="0.25">
      <c r="A71" s="14" t="s">
        <v>94</v>
      </c>
      <c r="B71" s="14" t="s">
        <v>13</v>
      </c>
      <c r="C71" s="14" t="s">
        <v>210</v>
      </c>
      <c r="D71" s="38" t="s">
        <v>258</v>
      </c>
      <c r="E71" s="14" t="s">
        <v>97</v>
      </c>
      <c r="F71" s="56">
        <f>1*30*2</f>
        <v>60</v>
      </c>
      <c r="G71" s="29"/>
      <c r="H71" s="12">
        <f t="shared" si="3"/>
        <v>0</v>
      </c>
    </row>
    <row r="72" spans="1:8" x14ac:dyDescent="0.25">
      <c r="A72" s="14"/>
      <c r="B72" s="14"/>
      <c r="C72" s="14"/>
      <c r="D72" s="124" t="s">
        <v>232</v>
      </c>
      <c r="E72" s="14"/>
      <c r="F72" s="56"/>
      <c r="G72" s="29"/>
      <c r="H72" s="121">
        <f>SUM(H38:H71)</f>
        <v>0</v>
      </c>
    </row>
    <row r="73" spans="1:8" ht="15.75" customHeight="1" x14ac:dyDescent="0.25">
      <c r="A73" s="14"/>
      <c r="B73" s="14"/>
      <c r="C73" s="14"/>
      <c r="D73" s="124"/>
      <c r="E73" s="14"/>
      <c r="F73" s="56"/>
      <c r="G73" s="29"/>
      <c r="H73" s="121"/>
    </row>
    <row r="74" spans="1:8" x14ac:dyDescent="0.25">
      <c r="A74" s="50">
        <v>4</v>
      </c>
      <c r="B74" s="3"/>
      <c r="C74" s="3"/>
      <c r="D74" s="10" t="s">
        <v>100</v>
      </c>
      <c r="E74" s="3"/>
      <c r="F74" s="32"/>
      <c r="G74" s="17"/>
      <c r="H74" s="22"/>
    </row>
    <row r="75" spans="1:8" ht="15.75" customHeight="1" x14ac:dyDescent="0.25">
      <c r="A75" s="14" t="s">
        <v>101</v>
      </c>
      <c r="B75" s="14" t="s">
        <v>13</v>
      </c>
      <c r="C75" s="14" t="s">
        <v>103</v>
      </c>
      <c r="D75" s="114" t="s">
        <v>104</v>
      </c>
      <c r="E75" s="14" t="s">
        <v>27</v>
      </c>
      <c r="F75" s="56">
        <f>120.27*0.6*2</f>
        <v>144.32399999999998</v>
      </c>
      <c r="G75" s="12"/>
      <c r="H75" s="12">
        <f>ROUND(G75*F75,2)</f>
        <v>0</v>
      </c>
    </row>
    <row r="76" spans="1:8" ht="15.75" customHeight="1" x14ac:dyDescent="0.25">
      <c r="A76" s="14" t="s">
        <v>102</v>
      </c>
      <c r="B76" s="14" t="s">
        <v>13</v>
      </c>
      <c r="C76" s="14" t="s">
        <v>106</v>
      </c>
      <c r="D76" s="114" t="s">
        <v>107</v>
      </c>
      <c r="E76" s="14" t="s">
        <v>27</v>
      </c>
      <c r="F76" s="56">
        <f>120.27*0.2*2</f>
        <v>48.108000000000004</v>
      </c>
      <c r="G76" s="12"/>
      <c r="H76" s="12">
        <f t="shared" ref="H76:H82" si="4">ROUND(G76*F76,2)</f>
        <v>0</v>
      </c>
    </row>
    <row r="77" spans="1:8" ht="28.5" x14ac:dyDescent="0.25">
      <c r="A77" s="14" t="s">
        <v>105</v>
      </c>
      <c r="B77" s="14" t="s">
        <v>13</v>
      </c>
      <c r="C77" s="14" t="s">
        <v>109</v>
      </c>
      <c r="D77" s="114" t="s">
        <v>110</v>
      </c>
      <c r="E77" s="14" t="s">
        <v>27</v>
      </c>
      <c r="F77" s="56">
        <f>(7.5*15.5)*0.5*2</f>
        <v>116.25</v>
      </c>
      <c r="G77" s="28"/>
      <c r="H77" s="12">
        <f t="shared" si="4"/>
        <v>0</v>
      </c>
    </row>
    <row r="78" spans="1:8" ht="21.75" customHeight="1" x14ac:dyDescent="0.25">
      <c r="A78" s="14" t="s">
        <v>108</v>
      </c>
      <c r="B78" s="14" t="s">
        <v>13</v>
      </c>
      <c r="C78" s="14" t="s">
        <v>41</v>
      </c>
      <c r="D78" s="114" t="s">
        <v>42</v>
      </c>
      <c r="E78" s="14" t="s">
        <v>27</v>
      </c>
      <c r="F78" s="56">
        <f>9.9*0.1*1*4</f>
        <v>3.9600000000000004</v>
      </c>
      <c r="G78" s="29"/>
      <c r="H78" s="12">
        <f t="shared" si="4"/>
        <v>0</v>
      </c>
    </row>
    <row r="79" spans="1:8" ht="15.75" customHeight="1" x14ac:dyDescent="0.25">
      <c r="A79" s="14" t="s">
        <v>111</v>
      </c>
      <c r="B79" s="14" t="s">
        <v>13</v>
      </c>
      <c r="C79" s="14" t="s">
        <v>114</v>
      </c>
      <c r="D79" s="114" t="s">
        <v>26</v>
      </c>
      <c r="E79" s="14" t="s">
        <v>27</v>
      </c>
      <c r="F79" s="56">
        <v>144.32</v>
      </c>
      <c r="G79" s="12"/>
      <c r="H79" s="12">
        <f t="shared" si="4"/>
        <v>0</v>
      </c>
    </row>
    <row r="80" spans="1:8" ht="15.75" customHeight="1" x14ac:dyDescent="0.25">
      <c r="A80" s="14" t="s">
        <v>112</v>
      </c>
      <c r="B80" s="14" t="s">
        <v>13</v>
      </c>
      <c r="C80" s="14" t="s">
        <v>116</v>
      </c>
      <c r="D80" s="114" t="s">
        <v>117</v>
      </c>
      <c r="E80" s="14" t="s">
        <v>27</v>
      </c>
      <c r="F80" s="56">
        <v>144.32</v>
      </c>
      <c r="G80" s="12"/>
      <c r="H80" s="12">
        <f t="shared" si="4"/>
        <v>0</v>
      </c>
    </row>
    <row r="81" spans="1:8" ht="15.75" customHeight="1" x14ac:dyDescent="0.25">
      <c r="A81" s="14" t="s">
        <v>113</v>
      </c>
      <c r="B81" s="14" t="s">
        <v>13</v>
      </c>
      <c r="C81" s="14" t="s">
        <v>118</v>
      </c>
      <c r="D81" s="114" t="s">
        <v>119</v>
      </c>
      <c r="E81" s="14" t="s">
        <v>27</v>
      </c>
      <c r="F81" s="56">
        <v>144.32</v>
      </c>
      <c r="G81" s="12"/>
      <c r="H81" s="12">
        <f t="shared" si="4"/>
        <v>0</v>
      </c>
    </row>
    <row r="82" spans="1:8" ht="15.75" customHeight="1" x14ac:dyDescent="0.25">
      <c r="A82" s="14" t="s">
        <v>115</v>
      </c>
      <c r="B82" s="14" t="s">
        <v>13</v>
      </c>
      <c r="C82" s="14" t="s">
        <v>120</v>
      </c>
      <c r="D82" s="114" t="s">
        <v>121</v>
      </c>
      <c r="E82" s="14" t="s">
        <v>27</v>
      </c>
      <c r="F82" s="56">
        <f>28.96*0.6*0.5*2</f>
        <v>17.376000000000001</v>
      </c>
      <c r="G82" s="12"/>
      <c r="H82" s="12">
        <f t="shared" si="4"/>
        <v>0</v>
      </c>
    </row>
    <row r="83" spans="1:8" ht="15.75" customHeight="1" x14ac:dyDescent="0.25">
      <c r="A83" s="4"/>
      <c r="B83" s="19"/>
      <c r="C83" s="38"/>
      <c r="D83" s="124" t="s">
        <v>233</v>
      </c>
      <c r="E83" s="14"/>
      <c r="F83" s="35"/>
      <c r="G83" s="12"/>
      <c r="H83" s="26">
        <f>SUM(H75:H82)</f>
        <v>0</v>
      </c>
    </row>
    <row r="84" spans="1:8" ht="15.75" customHeight="1" x14ac:dyDescent="0.25">
      <c r="A84" s="4"/>
      <c r="B84" s="19"/>
      <c r="C84" s="38"/>
      <c r="D84" s="15"/>
      <c r="E84" s="14"/>
      <c r="F84" s="35"/>
      <c r="G84" s="12"/>
      <c r="H84" s="12"/>
    </row>
    <row r="85" spans="1:8" ht="15.75" customHeight="1" x14ac:dyDescent="0.25">
      <c r="A85" s="48">
        <v>5</v>
      </c>
      <c r="B85" s="6"/>
      <c r="C85" s="31"/>
      <c r="D85" s="5" t="s">
        <v>122</v>
      </c>
      <c r="E85" s="32"/>
      <c r="F85" s="47"/>
      <c r="G85" s="17"/>
      <c r="H85" s="17"/>
    </row>
    <row r="86" spans="1:8" ht="18" customHeight="1" x14ac:dyDescent="0.25">
      <c r="A86" s="14" t="s">
        <v>123</v>
      </c>
      <c r="B86" s="14" t="s">
        <v>13</v>
      </c>
      <c r="C86" s="14" t="s">
        <v>124</v>
      </c>
      <c r="D86" s="38" t="s">
        <v>125</v>
      </c>
      <c r="E86" s="14" t="s">
        <v>27</v>
      </c>
      <c r="F86" s="56">
        <f>448*0.1</f>
        <v>44.800000000000004</v>
      </c>
      <c r="G86" s="12"/>
      <c r="H86" s="12">
        <f>ROUND(G86*F86,2)</f>
        <v>0</v>
      </c>
    </row>
    <row r="87" spans="1:8" ht="18" customHeight="1" x14ac:dyDescent="0.25">
      <c r="A87" s="14" t="s">
        <v>126</v>
      </c>
      <c r="B87" s="14" t="s">
        <v>13</v>
      </c>
      <c r="C87" s="14" t="s">
        <v>127</v>
      </c>
      <c r="D87" s="38" t="s">
        <v>128</v>
      </c>
      <c r="E87" s="14" t="s">
        <v>129</v>
      </c>
      <c r="F87" s="56">
        <f>44.8*12</f>
        <v>537.59999999999991</v>
      </c>
      <c r="G87" s="12"/>
      <c r="H87" s="12">
        <f t="shared" ref="H87:H100" si="5">ROUND(G87*F87,2)</f>
        <v>0</v>
      </c>
    </row>
    <row r="88" spans="1:8" ht="18" customHeight="1" x14ac:dyDescent="0.25">
      <c r="A88" s="14" t="s">
        <v>130</v>
      </c>
      <c r="B88" s="14" t="s">
        <v>13</v>
      </c>
      <c r="C88" s="14" t="s">
        <v>131</v>
      </c>
      <c r="D88" s="38" t="s">
        <v>132</v>
      </c>
      <c r="E88" s="14" t="s">
        <v>27</v>
      </c>
      <c r="F88" s="56">
        <f>1088*0.04</f>
        <v>43.52</v>
      </c>
      <c r="G88" s="12"/>
      <c r="H88" s="12">
        <f t="shared" si="5"/>
        <v>0</v>
      </c>
    </row>
    <row r="89" spans="1:8" ht="16.5" customHeight="1" x14ac:dyDescent="0.25">
      <c r="A89" s="14" t="s">
        <v>133</v>
      </c>
      <c r="B89" s="14" t="s">
        <v>13</v>
      </c>
      <c r="C89" s="14" t="s">
        <v>136</v>
      </c>
      <c r="D89" s="38" t="s">
        <v>22</v>
      </c>
      <c r="E89" s="14" t="s">
        <v>14</v>
      </c>
      <c r="F89" s="56">
        <v>2020.6</v>
      </c>
      <c r="G89" s="12"/>
      <c r="H89" s="12">
        <f t="shared" si="5"/>
        <v>0</v>
      </c>
    </row>
    <row r="90" spans="1:8" ht="18" customHeight="1" x14ac:dyDescent="0.25">
      <c r="A90" s="14" t="s">
        <v>135</v>
      </c>
      <c r="B90" s="14" t="s">
        <v>13</v>
      </c>
      <c r="C90" s="14" t="s">
        <v>138</v>
      </c>
      <c r="D90" s="38" t="s">
        <v>36</v>
      </c>
      <c r="E90" s="14" t="s">
        <v>27</v>
      </c>
      <c r="F90" s="56">
        <f>(810.6+1210)*0.2</f>
        <v>404.12</v>
      </c>
      <c r="G90" s="12"/>
      <c r="H90" s="12">
        <f t="shared" si="5"/>
        <v>0</v>
      </c>
    </row>
    <row r="91" spans="1:8" ht="16.5" customHeight="1" x14ac:dyDescent="0.25">
      <c r="A91" s="14" t="s">
        <v>137</v>
      </c>
      <c r="B91" s="14" t="s">
        <v>13</v>
      </c>
      <c r="C91" s="14" t="s">
        <v>140</v>
      </c>
      <c r="D91" s="38" t="s">
        <v>141</v>
      </c>
      <c r="E91" s="14" t="s">
        <v>27</v>
      </c>
      <c r="F91" s="56">
        <f>(810.6+1210)*0.2</f>
        <v>404.12</v>
      </c>
      <c r="G91" s="12"/>
      <c r="H91" s="12">
        <f t="shared" si="5"/>
        <v>0</v>
      </c>
    </row>
    <row r="92" spans="1:8" ht="18" customHeight="1" x14ac:dyDescent="0.25">
      <c r="A92" s="14" t="s">
        <v>139</v>
      </c>
      <c r="B92" s="14" t="s">
        <v>13</v>
      </c>
      <c r="C92" s="14" t="s">
        <v>118</v>
      </c>
      <c r="D92" s="38" t="s">
        <v>119</v>
      </c>
      <c r="E92" s="14" t="s">
        <v>27</v>
      </c>
      <c r="F92" s="56">
        <f>2020.6*0.2</f>
        <v>404.12</v>
      </c>
      <c r="G92" s="29"/>
      <c r="H92" s="12">
        <f t="shared" si="5"/>
        <v>0</v>
      </c>
    </row>
    <row r="93" spans="1:8" ht="18" customHeight="1" x14ac:dyDescent="0.25">
      <c r="A93" s="14" t="s">
        <v>142</v>
      </c>
      <c r="B93" s="14" t="s">
        <v>13</v>
      </c>
      <c r="C93" s="14" t="s">
        <v>144</v>
      </c>
      <c r="D93" s="38" t="s">
        <v>145</v>
      </c>
      <c r="E93" s="14" t="s">
        <v>27</v>
      </c>
      <c r="F93" s="56">
        <f>2020.6*0.2</f>
        <v>404.12</v>
      </c>
      <c r="G93" s="29"/>
      <c r="H93" s="12">
        <f t="shared" si="5"/>
        <v>0</v>
      </c>
    </row>
    <row r="94" spans="1:8" ht="18" customHeight="1" x14ac:dyDescent="0.25">
      <c r="A94" s="14" t="s">
        <v>143</v>
      </c>
      <c r="B94" s="14" t="s">
        <v>13</v>
      </c>
      <c r="C94" s="14" t="s">
        <v>147</v>
      </c>
      <c r="D94" s="38" t="s">
        <v>148</v>
      </c>
      <c r="E94" s="14" t="s">
        <v>27</v>
      </c>
      <c r="F94" s="56">
        <v>110</v>
      </c>
      <c r="G94" s="29"/>
      <c r="H94" s="12">
        <f t="shared" si="5"/>
        <v>0</v>
      </c>
    </row>
    <row r="95" spans="1:8" ht="16.5" customHeight="1" x14ac:dyDescent="0.25">
      <c r="A95" s="14" t="s">
        <v>146</v>
      </c>
      <c r="B95" s="14" t="s">
        <v>13</v>
      </c>
      <c r="C95" s="14" t="s">
        <v>150</v>
      </c>
      <c r="D95" s="38" t="s">
        <v>151</v>
      </c>
      <c r="E95" s="14" t="s">
        <v>14</v>
      </c>
      <c r="F95" s="56">
        <v>2591.56</v>
      </c>
      <c r="G95" s="12"/>
      <c r="H95" s="12">
        <f t="shared" si="5"/>
        <v>0</v>
      </c>
    </row>
    <row r="96" spans="1:8" ht="16.5" customHeight="1" x14ac:dyDescent="0.25">
      <c r="A96" s="14" t="s">
        <v>149</v>
      </c>
      <c r="B96" s="14" t="s">
        <v>13</v>
      </c>
      <c r="C96" s="14" t="s">
        <v>153</v>
      </c>
      <c r="D96" s="38" t="s">
        <v>154</v>
      </c>
      <c r="E96" s="14" t="s">
        <v>14</v>
      </c>
      <c r="F96" s="56">
        <v>2591.56</v>
      </c>
      <c r="G96" s="12"/>
      <c r="H96" s="12">
        <f t="shared" si="5"/>
        <v>0</v>
      </c>
    </row>
    <row r="97" spans="1:10" ht="16.5" customHeight="1" x14ac:dyDescent="0.25">
      <c r="A97" s="14" t="s">
        <v>152</v>
      </c>
      <c r="B97" s="14" t="s">
        <v>13</v>
      </c>
      <c r="C97" s="14" t="s">
        <v>134</v>
      </c>
      <c r="D97" s="38" t="s">
        <v>156</v>
      </c>
      <c r="E97" s="14" t="s">
        <v>27</v>
      </c>
      <c r="F97" s="56">
        <f>1912.5*0.04</f>
        <v>76.5</v>
      </c>
      <c r="G97" s="12"/>
      <c r="H97" s="12">
        <f t="shared" si="5"/>
        <v>0</v>
      </c>
    </row>
    <row r="98" spans="1:10" ht="16.5" customHeight="1" x14ac:dyDescent="0.25">
      <c r="A98" s="14" t="s">
        <v>155</v>
      </c>
      <c r="B98" s="14" t="s">
        <v>13</v>
      </c>
      <c r="C98" s="14" t="s">
        <v>158</v>
      </c>
      <c r="D98" s="38" t="s">
        <v>159</v>
      </c>
      <c r="E98" s="14" t="s">
        <v>97</v>
      </c>
      <c r="F98" s="56">
        <v>450</v>
      </c>
      <c r="G98" s="12"/>
      <c r="H98" s="12">
        <f t="shared" si="5"/>
        <v>0</v>
      </c>
    </row>
    <row r="99" spans="1:10" ht="16.5" customHeight="1" x14ac:dyDescent="0.25">
      <c r="A99" s="14" t="s">
        <v>157</v>
      </c>
      <c r="B99" s="14" t="s">
        <v>13</v>
      </c>
      <c r="C99" s="14" t="s">
        <v>41</v>
      </c>
      <c r="D99" s="38" t="s">
        <v>42</v>
      </c>
      <c r="E99" s="14" t="s">
        <v>27</v>
      </c>
      <c r="F99" s="56">
        <f>(105*1.2*2)*0.06</f>
        <v>15.12</v>
      </c>
      <c r="G99" s="12"/>
      <c r="H99" s="12">
        <f t="shared" si="5"/>
        <v>0</v>
      </c>
    </row>
    <row r="100" spans="1:10" ht="16.5" customHeight="1" x14ac:dyDescent="0.25">
      <c r="A100" s="14" t="s">
        <v>160</v>
      </c>
      <c r="B100" s="14" t="s">
        <v>13</v>
      </c>
      <c r="C100" s="14" t="s">
        <v>161</v>
      </c>
      <c r="D100" s="38" t="s">
        <v>162</v>
      </c>
      <c r="E100" s="14" t="s">
        <v>14</v>
      </c>
      <c r="F100" s="56">
        <f>450*2</f>
        <v>900</v>
      </c>
      <c r="G100" s="12"/>
      <c r="H100" s="12">
        <f t="shared" si="5"/>
        <v>0</v>
      </c>
    </row>
    <row r="101" spans="1:10" ht="16.5" customHeight="1" x14ac:dyDescent="0.25">
      <c r="A101" s="4"/>
      <c r="B101" s="19"/>
      <c r="C101" s="38"/>
      <c r="D101" s="124" t="s">
        <v>234</v>
      </c>
      <c r="E101" s="14"/>
      <c r="F101" s="27"/>
      <c r="G101" s="12"/>
      <c r="H101" s="26">
        <f>SUM(H86:H100)</f>
        <v>0</v>
      </c>
    </row>
    <row r="102" spans="1:10" ht="16.5" customHeight="1" x14ac:dyDescent="0.25">
      <c r="A102" s="4"/>
      <c r="B102" s="19"/>
      <c r="C102" s="38"/>
      <c r="D102" s="15"/>
      <c r="E102" s="14"/>
      <c r="F102" s="27"/>
      <c r="G102" s="12"/>
      <c r="H102" s="12"/>
    </row>
    <row r="103" spans="1:10" ht="16.5" customHeight="1" x14ac:dyDescent="0.25">
      <c r="A103" s="48">
        <v>6</v>
      </c>
      <c r="B103" s="6"/>
      <c r="C103" s="31"/>
      <c r="D103" s="5" t="s">
        <v>163</v>
      </c>
      <c r="E103" s="32"/>
      <c r="F103" s="33"/>
      <c r="G103" s="17"/>
      <c r="H103" s="17"/>
    </row>
    <row r="104" spans="1:10" ht="16.5" customHeight="1" x14ac:dyDescent="0.25">
      <c r="A104" s="14" t="s">
        <v>164</v>
      </c>
      <c r="B104" s="19" t="s">
        <v>13</v>
      </c>
      <c r="C104" s="14" t="s">
        <v>165</v>
      </c>
      <c r="D104" s="15" t="s">
        <v>166</v>
      </c>
      <c r="E104" s="34" t="s">
        <v>14</v>
      </c>
      <c r="F104" s="34">
        <v>152</v>
      </c>
      <c r="G104" s="12"/>
      <c r="H104" s="12">
        <f>ROUND(G104*F104,2)</f>
        <v>0</v>
      </c>
    </row>
    <row r="105" spans="1:10" ht="16.5" customHeight="1" x14ac:dyDescent="0.25">
      <c r="A105" s="115" t="s">
        <v>167</v>
      </c>
      <c r="B105" s="116" t="s">
        <v>13</v>
      </c>
      <c r="C105" s="117" t="s">
        <v>168</v>
      </c>
      <c r="D105" s="118" t="s">
        <v>169</v>
      </c>
      <c r="E105" s="119" t="s">
        <v>14</v>
      </c>
      <c r="F105" s="119">
        <v>52</v>
      </c>
      <c r="G105" s="12"/>
      <c r="H105" s="12">
        <f>ROUND(G105*F105,2)</f>
        <v>0</v>
      </c>
    </row>
    <row r="106" spans="1:10" ht="31.5" customHeight="1" x14ac:dyDescent="0.25">
      <c r="A106" s="115" t="s">
        <v>170</v>
      </c>
      <c r="B106" s="116" t="s">
        <v>13</v>
      </c>
      <c r="C106" s="115" t="s">
        <v>171</v>
      </c>
      <c r="D106" s="118" t="s">
        <v>172</v>
      </c>
      <c r="E106" s="115" t="s">
        <v>97</v>
      </c>
      <c r="F106" s="120">
        <v>40</v>
      </c>
      <c r="G106" s="29"/>
      <c r="H106" s="12">
        <f>ROUND(G106*F106,2)</f>
        <v>0</v>
      </c>
    </row>
    <row r="107" spans="1:10" ht="16.5" customHeight="1" x14ac:dyDescent="0.25">
      <c r="A107" s="4"/>
      <c r="B107" s="19"/>
      <c r="C107" s="38"/>
      <c r="D107" s="30" t="s">
        <v>29</v>
      </c>
      <c r="E107" s="14"/>
      <c r="F107" s="27"/>
      <c r="G107" s="12"/>
      <c r="H107" s="26">
        <f>SUM(H104:H106)</f>
        <v>0</v>
      </c>
    </row>
    <row r="108" spans="1:10" ht="15.75" customHeight="1" x14ac:dyDescent="0.25">
      <c r="A108" s="4"/>
      <c r="B108" s="19"/>
      <c r="C108" s="38"/>
      <c r="D108" s="15"/>
      <c r="E108" s="14"/>
      <c r="F108" s="27"/>
      <c r="G108" s="12"/>
      <c r="H108" s="12"/>
    </row>
    <row r="109" spans="1:10" ht="16.5" customHeight="1" x14ac:dyDescent="0.25">
      <c r="A109" s="48">
        <v>7</v>
      </c>
      <c r="B109" s="6"/>
      <c r="C109" s="31"/>
      <c r="D109" s="5" t="s">
        <v>173</v>
      </c>
      <c r="E109" s="32"/>
      <c r="F109" s="36"/>
      <c r="G109" s="17"/>
      <c r="H109" s="17"/>
      <c r="J109" s="128"/>
    </row>
    <row r="110" spans="1:10" ht="18.75" customHeight="1" x14ac:dyDescent="0.25">
      <c r="A110" s="14" t="s">
        <v>174</v>
      </c>
      <c r="B110" s="14" t="s">
        <v>13</v>
      </c>
      <c r="C110" s="14" t="s">
        <v>175</v>
      </c>
      <c r="D110" s="43" t="s">
        <v>176</v>
      </c>
      <c r="E110" s="14" t="s">
        <v>27</v>
      </c>
      <c r="F110" s="35">
        <v>1.2</v>
      </c>
      <c r="G110" s="12"/>
      <c r="H110" s="12">
        <f>ROUND(G110*F110,2)</f>
        <v>0</v>
      </c>
    </row>
    <row r="111" spans="1:10" ht="17.25" customHeight="1" x14ac:dyDescent="0.25">
      <c r="A111" s="14" t="s">
        <v>177</v>
      </c>
      <c r="B111" s="14" t="s">
        <v>13</v>
      </c>
      <c r="C111" s="14" t="s">
        <v>178</v>
      </c>
      <c r="D111" s="43" t="s">
        <v>179</v>
      </c>
      <c r="E111" s="14" t="s">
        <v>27</v>
      </c>
      <c r="F111" s="57">
        <v>137.37</v>
      </c>
      <c r="G111" s="44"/>
      <c r="H111" s="12">
        <f t="shared" ref="H111:H112" si="6">ROUND(G111*F111,2)</f>
        <v>0</v>
      </c>
    </row>
    <row r="112" spans="1:10" ht="15.75" customHeight="1" x14ac:dyDescent="0.25">
      <c r="A112" s="14" t="s">
        <v>180</v>
      </c>
      <c r="B112" s="14" t="s">
        <v>13</v>
      </c>
      <c r="C112" s="14" t="s">
        <v>127</v>
      </c>
      <c r="D112" s="43" t="s">
        <v>128</v>
      </c>
      <c r="E112" s="14" t="s">
        <v>129</v>
      </c>
      <c r="F112" s="35">
        <f>137.37*1</f>
        <v>137.37</v>
      </c>
      <c r="G112" s="12"/>
      <c r="H112" s="12">
        <f t="shared" si="6"/>
        <v>0</v>
      </c>
    </row>
    <row r="113" spans="1:8" ht="16.5" customHeight="1" x14ac:dyDescent="0.25">
      <c r="A113" s="4"/>
      <c r="B113" s="19"/>
      <c r="C113" s="14"/>
      <c r="D113" s="30" t="s">
        <v>29</v>
      </c>
      <c r="E113" s="14"/>
      <c r="F113" s="37"/>
      <c r="G113" s="12"/>
      <c r="H113" s="26">
        <f>SUM(H110:H112)</f>
        <v>0</v>
      </c>
    </row>
    <row r="114" spans="1:8" ht="16.5" customHeight="1" x14ac:dyDescent="0.25">
      <c r="A114" s="49"/>
      <c r="B114" s="19"/>
      <c r="C114" s="38"/>
      <c r="D114" s="30"/>
      <c r="E114" s="14"/>
      <c r="F114" s="37"/>
      <c r="G114" s="12"/>
      <c r="H114" s="12"/>
    </row>
    <row r="115" spans="1:8" ht="16.5" customHeight="1" x14ac:dyDescent="0.25">
      <c r="A115" s="48"/>
      <c r="B115" s="6"/>
      <c r="C115" s="31"/>
      <c r="D115" s="5" t="s">
        <v>181</v>
      </c>
      <c r="E115" s="32"/>
      <c r="F115" s="36"/>
      <c r="G115" s="17"/>
      <c r="H115" s="22">
        <f>H113+H107+H101+H83+H72+H34+H21</f>
        <v>0</v>
      </c>
    </row>
    <row r="116" spans="1:8" ht="16.5" customHeight="1" x14ac:dyDescent="0.25">
      <c r="A116" s="49"/>
      <c r="B116" s="19"/>
      <c r="C116" s="38"/>
      <c r="D116" s="30" t="s">
        <v>269</v>
      </c>
      <c r="E116" s="14"/>
      <c r="F116" s="37"/>
      <c r="G116" s="12"/>
      <c r="H116" s="12">
        <f>(H16+H18+H19+H20+H24)*0.2705</f>
        <v>0</v>
      </c>
    </row>
    <row r="117" spans="1:8" ht="16.5" customHeight="1" x14ac:dyDescent="0.25">
      <c r="A117" s="48"/>
      <c r="B117" s="6"/>
      <c r="C117" s="31"/>
      <c r="D117" s="5" t="s">
        <v>182</v>
      </c>
      <c r="E117" s="32"/>
      <c r="F117" s="36"/>
      <c r="G117" s="17"/>
      <c r="H117" s="22">
        <f>H116+H115</f>
        <v>0</v>
      </c>
    </row>
    <row r="118" spans="1:8" ht="16.5" customHeight="1" x14ac:dyDescent="0.25">
      <c r="A118" s="106"/>
      <c r="B118" s="106"/>
      <c r="C118" s="106"/>
      <c r="D118" s="106"/>
      <c r="E118" s="106"/>
      <c r="F118" s="106"/>
      <c r="G118" s="106"/>
      <c r="H118" s="107"/>
    </row>
    <row r="119" spans="1:8" ht="35.25" customHeight="1" x14ac:dyDescent="0.25">
      <c r="A119" s="144" t="s">
        <v>268</v>
      </c>
      <c r="B119" s="145"/>
      <c r="C119" s="145"/>
      <c r="D119" s="145"/>
      <c r="E119" s="145"/>
      <c r="F119" s="145"/>
      <c r="G119" s="145"/>
      <c r="H119" s="133"/>
    </row>
    <row r="120" spans="1:8" x14ac:dyDescent="0.25">
      <c r="A120" s="51"/>
      <c r="B120" s="129"/>
      <c r="C120" s="129"/>
      <c r="D120" s="130"/>
      <c r="H120" s="133"/>
    </row>
    <row r="121" spans="1:8" x14ac:dyDescent="0.25">
      <c r="A121" s="51"/>
      <c r="B121" s="129"/>
      <c r="C121" s="129"/>
      <c r="D121" s="195" t="s">
        <v>266</v>
      </c>
      <c r="E121" s="197" t="s">
        <v>267</v>
      </c>
      <c r="F121" s="197"/>
      <c r="G121" s="197"/>
      <c r="H121" s="197"/>
    </row>
    <row r="122" spans="1:8" x14ac:dyDescent="0.25">
      <c r="A122" s="51"/>
      <c r="B122" s="129"/>
      <c r="C122" s="129"/>
      <c r="D122" s="195" t="s">
        <v>265</v>
      </c>
      <c r="E122" s="197" t="s">
        <v>264</v>
      </c>
      <c r="F122" s="197"/>
      <c r="G122" s="197"/>
      <c r="H122" s="198"/>
    </row>
    <row r="123" spans="1:8" x14ac:dyDescent="0.25">
      <c r="A123" s="52"/>
      <c r="B123" s="53"/>
      <c r="C123" s="53"/>
      <c r="D123" s="54"/>
      <c r="E123" s="53"/>
      <c r="F123" s="53"/>
      <c r="G123" s="55"/>
      <c r="H123" s="134"/>
    </row>
    <row r="124" spans="1:8" x14ac:dyDescent="0.25">
      <c r="A124" s="39"/>
      <c r="B124" s="39"/>
      <c r="C124" s="39"/>
      <c r="D124" s="40"/>
      <c r="E124" s="39"/>
      <c r="F124" s="39"/>
      <c r="G124" s="41"/>
      <c r="H124" s="41"/>
    </row>
    <row r="125" spans="1:8" x14ac:dyDescent="0.25">
      <c r="A125" s="39"/>
      <c r="B125" s="39"/>
      <c r="C125" s="39"/>
      <c r="D125" s="40"/>
      <c r="E125" s="39"/>
      <c r="F125" s="39"/>
      <c r="G125" s="41"/>
      <c r="H125" s="41"/>
    </row>
    <row r="126" spans="1:8" x14ac:dyDescent="0.25">
      <c r="A126" s="39"/>
      <c r="B126" s="39"/>
      <c r="C126" s="39"/>
      <c r="D126" s="40"/>
      <c r="E126" s="39"/>
      <c r="F126" s="39"/>
      <c r="G126" s="41"/>
      <c r="H126" s="41"/>
    </row>
    <row r="127" spans="1:8" x14ac:dyDescent="0.25">
      <c r="A127" s="39"/>
      <c r="B127" s="39"/>
      <c r="C127" s="39"/>
      <c r="D127" s="40"/>
      <c r="E127" s="39"/>
      <c r="F127" s="39"/>
      <c r="G127" s="41"/>
      <c r="H127" s="41"/>
    </row>
    <row r="128" spans="1:8" x14ac:dyDescent="0.25">
      <c r="A128" s="39"/>
      <c r="B128" s="39"/>
      <c r="C128" s="39"/>
      <c r="D128" s="40"/>
      <c r="E128" s="39"/>
      <c r="F128" s="39"/>
      <c r="G128" s="41"/>
      <c r="H128" s="41"/>
    </row>
    <row r="129" spans="1:8" x14ac:dyDescent="0.25">
      <c r="A129" s="39"/>
      <c r="B129" s="39"/>
      <c r="C129" s="39"/>
      <c r="D129" s="40"/>
      <c r="E129" s="39"/>
      <c r="F129" s="39"/>
      <c r="G129" s="41"/>
      <c r="H129" s="41"/>
    </row>
    <row r="130" spans="1:8" x14ac:dyDescent="0.25">
      <c r="D130" s="42"/>
    </row>
    <row r="131" spans="1:8" x14ac:dyDescent="0.25">
      <c r="D131" s="42"/>
    </row>
    <row r="132" spans="1:8" x14ac:dyDescent="0.25">
      <c r="D132" s="42"/>
    </row>
    <row r="133" spans="1:8" x14ac:dyDescent="0.25">
      <c r="D133" s="42"/>
    </row>
    <row r="134" spans="1:8" x14ac:dyDescent="0.25">
      <c r="D134" s="42"/>
    </row>
    <row r="135" spans="1:8" x14ac:dyDescent="0.25">
      <c r="D135" s="42"/>
    </row>
    <row r="136" spans="1:8" x14ac:dyDescent="0.25">
      <c r="D136" s="42"/>
    </row>
    <row r="137" spans="1:8" x14ac:dyDescent="0.25">
      <c r="D137" s="42"/>
    </row>
    <row r="138" spans="1:8" x14ac:dyDescent="0.25">
      <c r="D138" s="42"/>
    </row>
    <row r="139" spans="1:8" x14ac:dyDescent="0.25">
      <c r="D139" s="42"/>
    </row>
    <row r="140" spans="1:8" x14ac:dyDescent="0.25">
      <c r="D140" s="42"/>
    </row>
    <row r="141" spans="1:8" x14ac:dyDescent="0.25">
      <c r="D141" s="42"/>
    </row>
    <row r="142" spans="1:8" x14ac:dyDescent="0.25">
      <c r="D142" s="42"/>
    </row>
    <row r="143" spans="1:8" x14ac:dyDescent="0.25">
      <c r="D143" s="42"/>
    </row>
    <row r="144" spans="1:8" x14ac:dyDescent="0.25">
      <c r="D144" s="42"/>
    </row>
  </sheetData>
  <mergeCells count="9">
    <mergeCell ref="A119:G119"/>
    <mergeCell ref="A1:H2"/>
    <mergeCell ref="A3:H3"/>
    <mergeCell ref="B4:H4"/>
    <mergeCell ref="B5:H5"/>
    <mergeCell ref="B6:H6"/>
    <mergeCell ref="B7:H7"/>
    <mergeCell ref="E122:H122"/>
    <mergeCell ref="E121:H121"/>
  </mergeCells>
  <pageMargins left="0.9055118110236221" right="0.70866141732283472" top="0.74803149606299213" bottom="0.74803149606299213" header="0.31496062992125984" footer="0.31496062992125984"/>
  <pageSetup paperSize="9" scale="75" firstPageNumber="0" fitToHeight="0" orientation="landscape" horizontalDpi="300" verticalDpi="300" r:id="rId1"/>
  <headerFooter>
    <oddFooter>&amp;C&amp;"Times New Roman,Normal"&amp;12Prefeitura da Estância Turística de Paraguaçu Paulista - SP - Av. Siqueira Campos 1430 - CEP 19703-061 - www. eparaguacu.sp.gov.br - Tel. (18) 3361 9100&amp;R&amp;P</oddFooter>
  </headerFooter>
  <rowBreaks count="4" manualBreakCount="4">
    <brk id="32" max="7" man="1"/>
    <brk id="59" max="7" man="1"/>
    <brk id="84" max="7" man="1"/>
    <brk id="10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1"/>
  <sheetViews>
    <sheetView tabSelected="1" zoomScale="115" zoomScaleNormal="115" zoomScaleSheetLayoutView="120" workbookViewId="0">
      <selection activeCell="I30" sqref="I30"/>
    </sheetView>
  </sheetViews>
  <sheetFormatPr defaultRowHeight="12.75" x14ac:dyDescent="0.2"/>
  <cols>
    <col min="1" max="1" width="5.140625" style="58" customWidth="1"/>
    <col min="2" max="2" width="4.5703125" style="58" customWidth="1"/>
    <col min="3" max="3" width="27.42578125" style="58" customWidth="1"/>
    <col min="4" max="4" width="16.5703125" style="58" customWidth="1"/>
    <col min="5" max="5" width="15.7109375" style="58" customWidth="1"/>
    <col min="6" max="6" width="15.5703125" style="58" customWidth="1"/>
    <col min="7" max="7" width="16.42578125" style="58" customWidth="1"/>
    <col min="8" max="9" width="16" style="58" customWidth="1"/>
    <col min="10" max="10" width="15.7109375" style="58" customWidth="1"/>
    <col min="11" max="11" width="18.7109375" style="58" customWidth="1"/>
    <col min="12" max="12" width="12.5703125" style="58" customWidth="1"/>
    <col min="13" max="13" width="13.42578125" style="58" customWidth="1"/>
    <col min="14" max="14" width="10.7109375" style="58" customWidth="1"/>
    <col min="15" max="1019" width="8.42578125" style="58" customWidth="1"/>
    <col min="1020" max="16384" width="9.140625" style="58"/>
  </cols>
  <sheetData>
    <row r="1" spans="1:14" ht="12.75" customHeight="1" x14ac:dyDescent="0.2">
      <c r="A1" s="170"/>
      <c r="B1" s="171"/>
      <c r="C1" s="171"/>
      <c r="D1" s="171"/>
      <c r="E1" s="171"/>
      <c r="F1" s="171"/>
      <c r="G1" s="171"/>
      <c r="H1" s="171"/>
      <c r="I1" s="171"/>
      <c r="J1" s="172"/>
    </row>
    <row r="2" spans="1:14" ht="12.75" customHeight="1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5"/>
    </row>
    <row r="3" spans="1:14" ht="12.75" customHeight="1" x14ac:dyDescent="0.2">
      <c r="A3" s="173"/>
      <c r="B3" s="174"/>
      <c r="C3" s="174"/>
      <c r="D3" s="174"/>
      <c r="E3" s="174"/>
      <c r="F3" s="174"/>
      <c r="G3" s="174"/>
      <c r="H3" s="174"/>
      <c r="I3" s="174"/>
      <c r="J3" s="175"/>
    </row>
    <row r="4" spans="1:14" ht="12.75" customHeight="1" x14ac:dyDescent="0.2">
      <c r="A4" s="173"/>
      <c r="B4" s="174"/>
      <c r="C4" s="174"/>
      <c r="D4" s="174"/>
      <c r="E4" s="174"/>
      <c r="F4" s="174"/>
      <c r="G4" s="174"/>
      <c r="H4" s="174"/>
      <c r="I4" s="174"/>
      <c r="J4" s="175"/>
    </row>
    <row r="5" spans="1:14" ht="12.75" customHeight="1" x14ac:dyDescent="0.2">
      <c r="A5" s="173"/>
      <c r="B5" s="174"/>
      <c r="C5" s="174"/>
      <c r="D5" s="174"/>
      <c r="E5" s="174"/>
      <c r="F5" s="174"/>
      <c r="G5" s="174"/>
      <c r="H5" s="174"/>
      <c r="I5" s="174"/>
      <c r="J5" s="175"/>
    </row>
    <row r="6" spans="1:14" ht="12.75" customHeight="1" x14ac:dyDescent="0.2">
      <c r="A6" s="173"/>
      <c r="B6" s="174"/>
      <c r="C6" s="174"/>
      <c r="D6" s="174"/>
      <c r="E6" s="174"/>
      <c r="F6" s="174"/>
      <c r="G6" s="174"/>
      <c r="H6" s="174"/>
      <c r="I6" s="174"/>
      <c r="J6" s="175"/>
    </row>
    <row r="7" spans="1:14" ht="18" customHeight="1" x14ac:dyDescent="0.25">
      <c r="A7" s="173" t="s">
        <v>211</v>
      </c>
      <c r="B7" s="174"/>
      <c r="C7" s="174"/>
      <c r="D7" s="174"/>
      <c r="E7" s="174"/>
      <c r="F7" s="174"/>
      <c r="G7" s="174"/>
      <c r="H7" s="174"/>
      <c r="I7" s="174"/>
      <c r="J7" s="175"/>
      <c r="K7" s="59"/>
      <c r="L7" s="59"/>
      <c r="M7" s="59"/>
      <c r="N7" s="59"/>
    </row>
    <row r="8" spans="1:14" ht="15" customHeight="1" x14ac:dyDescent="0.2">
      <c r="A8" s="176" t="s">
        <v>212</v>
      </c>
      <c r="B8" s="177"/>
      <c r="C8" s="177"/>
      <c r="D8" s="177"/>
      <c r="E8" s="177"/>
      <c r="F8" s="177"/>
      <c r="G8" s="177"/>
      <c r="H8" s="177"/>
      <c r="I8" s="177"/>
      <c r="J8" s="178"/>
      <c r="K8" s="60"/>
      <c r="L8" s="60"/>
      <c r="M8" s="60"/>
      <c r="N8" s="60"/>
    </row>
    <row r="9" spans="1:14" x14ac:dyDescent="0.2">
      <c r="A9" s="176"/>
      <c r="B9" s="177"/>
      <c r="C9" s="177"/>
      <c r="D9" s="177"/>
      <c r="E9" s="177"/>
      <c r="F9" s="177"/>
      <c r="G9" s="177"/>
      <c r="H9" s="177"/>
      <c r="I9" s="177"/>
      <c r="J9" s="138"/>
      <c r="K9" s="60"/>
      <c r="L9" s="60"/>
      <c r="M9" s="60"/>
      <c r="N9" s="60"/>
    </row>
    <row r="10" spans="1:14" ht="12" customHeight="1" x14ac:dyDescent="0.2">
      <c r="A10" s="183" t="s">
        <v>213</v>
      </c>
      <c r="B10" s="184"/>
      <c r="C10" s="184"/>
      <c r="D10" s="184"/>
      <c r="E10" s="184"/>
      <c r="F10" s="184"/>
      <c r="G10" s="184"/>
      <c r="H10" s="184"/>
      <c r="I10" s="184"/>
      <c r="J10" s="185"/>
      <c r="K10" s="61"/>
      <c r="L10" s="61"/>
      <c r="M10" s="61"/>
      <c r="N10" s="61"/>
    </row>
    <row r="11" spans="1:14" ht="8.1" customHeight="1" x14ac:dyDescent="0.2">
      <c r="A11" s="179"/>
      <c r="B11" s="180"/>
      <c r="C11" s="180"/>
      <c r="D11" s="180"/>
      <c r="E11" s="180"/>
      <c r="F11" s="180"/>
      <c r="G11" s="180"/>
      <c r="H11" s="180"/>
      <c r="I11" s="180"/>
      <c r="J11" s="139"/>
      <c r="K11" s="62"/>
      <c r="L11" s="62"/>
      <c r="M11" s="62"/>
      <c r="N11" s="62"/>
    </row>
    <row r="12" spans="1:14" ht="17.25" customHeight="1" x14ac:dyDescent="0.2">
      <c r="A12" s="186" t="s">
        <v>262</v>
      </c>
      <c r="B12" s="187"/>
      <c r="C12" s="187"/>
      <c r="D12" s="187"/>
      <c r="E12" s="187"/>
      <c r="F12" s="187"/>
      <c r="G12" s="187"/>
      <c r="H12" s="187"/>
      <c r="I12" s="187"/>
      <c r="J12" s="140"/>
      <c r="K12" s="61"/>
      <c r="L12" s="61"/>
      <c r="M12" s="61"/>
      <c r="N12" s="61"/>
    </row>
    <row r="13" spans="1:14" ht="18" customHeight="1" x14ac:dyDescent="0.2">
      <c r="A13" s="186" t="s">
        <v>2</v>
      </c>
      <c r="B13" s="187"/>
      <c r="C13" s="187"/>
      <c r="D13" s="187"/>
      <c r="E13" s="187"/>
      <c r="F13" s="187"/>
      <c r="G13" s="187"/>
      <c r="H13" s="187"/>
      <c r="I13" s="187"/>
      <c r="J13" s="140"/>
      <c r="K13" s="61"/>
      <c r="L13" s="61"/>
      <c r="M13" s="61"/>
      <c r="N13" s="61"/>
    </row>
    <row r="14" spans="1:14" ht="15" customHeight="1" x14ac:dyDescent="0.2">
      <c r="A14" s="186"/>
      <c r="B14" s="187"/>
      <c r="C14" s="187"/>
      <c r="D14" s="187"/>
      <c r="E14" s="187"/>
      <c r="F14" s="187"/>
      <c r="G14" s="187"/>
      <c r="H14" s="187"/>
      <c r="I14" s="187"/>
      <c r="J14" s="140"/>
      <c r="K14" s="61"/>
      <c r="L14" s="61"/>
      <c r="M14" s="61"/>
      <c r="N14" s="61"/>
    </row>
    <row r="15" spans="1:14" ht="15" customHeight="1" x14ac:dyDescent="0.2">
      <c r="A15" s="186" t="s">
        <v>270</v>
      </c>
      <c r="B15" s="187"/>
      <c r="C15" s="187"/>
      <c r="D15" s="187"/>
      <c r="E15" s="187"/>
      <c r="F15" s="187"/>
      <c r="G15" s="187"/>
      <c r="H15" s="187"/>
      <c r="I15" s="187"/>
      <c r="J15" s="140"/>
      <c r="K15" s="61"/>
      <c r="L15" s="61"/>
      <c r="M15" s="61"/>
      <c r="N15" s="61"/>
    </row>
    <row r="16" spans="1:14" ht="4.5" customHeight="1" x14ac:dyDescent="0.2">
      <c r="A16" s="179"/>
      <c r="B16" s="180"/>
      <c r="C16" s="180"/>
      <c r="D16" s="180"/>
      <c r="E16" s="180"/>
      <c r="F16" s="180"/>
      <c r="G16" s="180"/>
      <c r="H16" s="180"/>
      <c r="I16" s="180"/>
      <c r="J16" s="139"/>
    </row>
    <row r="17" spans="1:23" ht="15" customHeight="1" x14ac:dyDescent="0.2">
      <c r="A17" s="101"/>
      <c r="B17" s="102"/>
      <c r="C17" s="103" t="s">
        <v>214</v>
      </c>
      <c r="D17" s="63" t="s">
        <v>215</v>
      </c>
      <c r="E17" s="63" t="s">
        <v>216</v>
      </c>
      <c r="F17" s="63" t="s">
        <v>217</v>
      </c>
      <c r="G17" s="63" t="s">
        <v>218</v>
      </c>
      <c r="H17" s="63" t="s">
        <v>219</v>
      </c>
      <c r="I17" s="63" t="s">
        <v>220</v>
      </c>
      <c r="J17" s="63" t="s">
        <v>221</v>
      </c>
    </row>
    <row r="18" spans="1:23" ht="15" customHeight="1" x14ac:dyDescent="0.2">
      <c r="A18" s="188" t="s">
        <v>222</v>
      </c>
      <c r="B18" s="189"/>
      <c r="C18" s="190"/>
      <c r="D18" s="104">
        <v>30</v>
      </c>
      <c r="E18" s="105">
        <v>60</v>
      </c>
      <c r="F18" s="104">
        <v>90</v>
      </c>
      <c r="G18" s="105">
        <v>120</v>
      </c>
      <c r="H18" s="104">
        <v>150</v>
      </c>
      <c r="I18" s="105">
        <v>180</v>
      </c>
      <c r="J18" s="104"/>
    </row>
    <row r="19" spans="1:23" ht="15" customHeight="1" x14ac:dyDescent="0.2">
      <c r="A19" s="191" t="s">
        <v>223</v>
      </c>
      <c r="B19" s="192" t="s">
        <v>224</v>
      </c>
      <c r="C19" s="193" t="s">
        <v>11</v>
      </c>
      <c r="D19" s="98" t="e">
        <f>D20/J20</f>
        <v>#DIV/0!</v>
      </c>
      <c r="E19" s="99" t="e">
        <f>E20/J20</f>
        <v>#DIV/0!</v>
      </c>
      <c r="F19" s="99"/>
      <c r="G19" s="99"/>
      <c r="H19" s="99"/>
      <c r="I19" s="99"/>
      <c r="J19" s="100" t="e">
        <f>'CRONOGRAMA FÍSICOFINANCEIRO '!J20/$J$34</f>
        <v>#DIV/0!</v>
      </c>
      <c r="K19" s="97"/>
    </row>
    <row r="20" spans="1:23" ht="15" customHeight="1" x14ac:dyDescent="0.2">
      <c r="A20" s="191"/>
      <c r="B20" s="163"/>
      <c r="C20" s="167"/>
      <c r="D20" s="66"/>
      <c r="E20" s="67"/>
      <c r="F20" s="68"/>
      <c r="G20" s="68"/>
      <c r="H20" s="68"/>
      <c r="I20" s="68"/>
      <c r="J20" s="69">
        <f>SUM(D20:I20)</f>
        <v>0</v>
      </c>
      <c r="K20" s="70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</row>
    <row r="21" spans="1:23" ht="15" customHeight="1" x14ac:dyDescent="0.2">
      <c r="A21" s="191"/>
      <c r="B21" s="163" t="s">
        <v>225</v>
      </c>
      <c r="C21" s="167" t="s">
        <v>30</v>
      </c>
      <c r="D21" s="72"/>
      <c r="E21" s="73" t="e">
        <f>E22/J22</f>
        <v>#DIV/0!</v>
      </c>
      <c r="F21" s="73" t="e">
        <f>F22/J22</f>
        <v>#DIV/0!</v>
      </c>
      <c r="G21" s="73"/>
      <c r="H21" s="73"/>
      <c r="I21" s="73"/>
      <c r="J21" s="64" t="e">
        <f>J22/$J$34</f>
        <v>#DIV/0!</v>
      </c>
      <c r="K21" s="70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</row>
    <row r="22" spans="1:23" ht="15" customHeight="1" x14ac:dyDescent="0.2">
      <c r="A22" s="191"/>
      <c r="B22" s="163"/>
      <c r="C22" s="167"/>
      <c r="D22" s="66"/>
      <c r="E22" s="67"/>
      <c r="F22" s="67"/>
      <c r="G22" s="68"/>
      <c r="H22" s="68"/>
      <c r="I22" s="68"/>
      <c r="J22" s="69">
        <f>SUM(D22:I22)</f>
        <v>0</v>
      </c>
      <c r="K22" s="70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</row>
    <row r="23" spans="1:23" ht="15" customHeight="1" x14ac:dyDescent="0.2">
      <c r="A23" s="191"/>
      <c r="B23" s="163" t="s">
        <v>226</v>
      </c>
      <c r="C23" s="167" t="s">
        <v>227</v>
      </c>
      <c r="D23" s="72"/>
      <c r="E23" s="72"/>
      <c r="F23" s="73" t="e">
        <f>F24/J24</f>
        <v>#DIV/0!</v>
      </c>
      <c r="G23" s="73" t="e">
        <f>G24/J24</f>
        <v>#DIV/0!</v>
      </c>
      <c r="H23" s="73" t="e">
        <f>H24/J24</f>
        <v>#DIV/0!</v>
      </c>
      <c r="I23" s="74" t="e">
        <f>I24/J24</f>
        <v>#DIV/0!</v>
      </c>
      <c r="J23" s="64" t="e">
        <f>J24/$J$34</f>
        <v>#DIV/0!</v>
      </c>
      <c r="K23" s="65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</row>
    <row r="24" spans="1:23" ht="15" customHeight="1" x14ac:dyDescent="0.2">
      <c r="A24" s="191"/>
      <c r="B24" s="163"/>
      <c r="C24" s="167"/>
      <c r="D24" s="75"/>
      <c r="E24" s="75"/>
      <c r="F24" s="67"/>
      <c r="G24" s="67"/>
      <c r="H24" s="67"/>
      <c r="I24" s="76"/>
      <c r="J24" s="69">
        <f>SUM(F24:I24)</f>
        <v>0</v>
      </c>
      <c r="K24" s="70"/>
      <c r="L24" s="136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</row>
    <row r="25" spans="1:23" ht="15" customHeight="1" x14ac:dyDescent="0.2">
      <c r="A25" s="191"/>
      <c r="B25" s="163">
        <v>4</v>
      </c>
      <c r="C25" s="167" t="s">
        <v>100</v>
      </c>
      <c r="D25" s="72"/>
      <c r="E25" s="73"/>
      <c r="F25" s="73" t="e">
        <f>F26/J26</f>
        <v>#DIV/0!</v>
      </c>
      <c r="G25" s="73" t="e">
        <f>G26/J26</f>
        <v>#DIV/0!</v>
      </c>
      <c r="H25" s="73" t="e">
        <f>H26/J26</f>
        <v>#DIV/0!</v>
      </c>
      <c r="I25" s="73"/>
      <c r="J25" s="64" t="e">
        <f>J26/$J$34</f>
        <v>#DIV/0!</v>
      </c>
      <c r="K25" s="70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</row>
    <row r="26" spans="1:23" ht="15" customHeight="1" x14ac:dyDescent="0.2">
      <c r="A26" s="191"/>
      <c r="B26" s="163"/>
      <c r="C26" s="167"/>
      <c r="D26" s="75"/>
      <c r="E26" s="67"/>
      <c r="F26" s="67"/>
      <c r="G26" s="67"/>
      <c r="H26" s="67"/>
      <c r="I26" s="67"/>
      <c r="J26" s="69">
        <f>SUM(F26:I26)</f>
        <v>0</v>
      </c>
      <c r="K26" s="70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</row>
    <row r="27" spans="1:23" ht="15" customHeight="1" x14ac:dyDescent="0.2">
      <c r="A27" s="191"/>
      <c r="B27" s="163">
        <v>5</v>
      </c>
      <c r="C27" s="167" t="s">
        <v>122</v>
      </c>
      <c r="D27" s="72"/>
      <c r="E27" s="73"/>
      <c r="F27" s="73"/>
      <c r="G27" s="73"/>
      <c r="H27" s="73" t="e">
        <f>H28/J28</f>
        <v>#DIV/0!</v>
      </c>
      <c r="I27" s="74" t="e">
        <f>I28/J28</f>
        <v>#DIV/0!</v>
      </c>
      <c r="J27" s="64" t="e">
        <f>J28/$J$34</f>
        <v>#DIV/0!</v>
      </c>
      <c r="K27" s="70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</row>
    <row r="28" spans="1:23" ht="15" customHeight="1" x14ac:dyDescent="0.2">
      <c r="A28" s="191"/>
      <c r="B28" s="163"/>
      <c r="C28" s="167"/>
      <c r="D28" s="75"/>
      <c r="E28" s="68"/>
      <c r="F28" s="68"/>
      <c r="G28" s="68"/>
      <c r="H28" s="77"/>
      <c r="I28" s="78"/>
      <c r="J28" s="69">
        <f>SUM(H28:I28)</f>
        <v>0</v>
      </c>
      <c r="K28" s="70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</row>
    <row r="29" spans="1:23" ht="15" customHeight="1" x14ac:dyDescent="0.2">
      <c r="A29" s="191"/>
      <c r="B29" s="163">
        <v>6</v>
      </c>
      <c r="C29" s="167" t="s">
        <v>163</v>
      </c>
      <c r="D29" s="72"/>
      <c r="E29" s="73"/>
      <c r="F29" s="73"/>
      <c r="G29" s="73"/>
      <c r="H29" s="73"/>
      <c r="I29" s="74" t="e">
        <f>I30/J30</f>
        <v>#DIV/0!</v>
      </c>
      <c r="J29" s="64" t="e">
        <f>J30/$J$34</f>
        <v>#DIV/0!</v>
      </c>
      <c r="K29" s="70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</row>
    <row r="30" spans="1:23" ht="15" customHeight="1" x14ac:dyDescent="0.2">
      <c r="A30" s="191"/>
      <c r="B30" s="163"/>
      <c r="C30" s="167"/>
      <c r="D30" s="79"/>
      <c r="E30" s="68"/>
      <c r="F30" s="68"/>
      <c r="G30" s="68"/>
      <c r="H30" s="77"/>
      <c r="I30" s="78"/>
      <c r="J30" s="80">
        <f>SUM(H30:I30)</f>
        <v>0</v>
      </c>
      <c r="K30" s="70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</row>
    <row r="31" spans="1:23" ht="15" customHeight="1" x14ac:dyDescent="0.2">
      <c r="A31" s="191"/>
      <c r="B31" s="163">
        <v>7</v>
      </c>
      <c r="C31" s="167" t="s">
        <v>173</v>
      </c>
      <c r="D31" s="72" t="e">
        <f>D32/J32</f>
        <v>#DIV/0!</v>
      </c>
      <c r="E31" s="73"/>
      <c r="F31" s="73"/>
      <c r="G31" s="73"/>
      <c r="H31" s="73"/>
      <c r="I31" s="73"/>
      <c r="J31" s="64" t="e">
        <f>J32/$J$34</f>
        <v>#DIV/0!</v>
      </c>
      <c r="K31" s="65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</row>
    <row r="32" spans="1:23" ht="15" customHeight="1" x14ac:dyDescent="0.2">
      <c r="A32" s="191"/>
      <c r="B32" s="163"/>
      <c r="C32" s="167"/>
      <c r="D32" s="81"/>
      <c r="E32" s="67"/>
      <c r="F32" s="67"/>
      <c r="G32" s="67"/>
      <c r="H32" s="67"/>
      <c r="I32" s="67"/>
      <c r="J32" s="69">
        <f>SUM(D32:I32)</f>
        <v>0</v>
      </c>
      <c r="K32" s="70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</row>
    <row r="33" spans="1:12" ht="15.95" customHeight="1" x14ac:dyDescent="0.2">
      <c r="A33" s="168" t="s">
        <v>228</v>
      </c>
      <c r="B33" s="169"/>
      <c r="C33" s="169"/>
      <c r="D33" s="82" t="e">
        <f>D34/J34</f>
        <v>#DIV/0!</v>
      </c>
      <c r="E33" s="82" t="e">
        <f>E34/J34</f>
        <v>#DIV/0!</v>
      </c>
      <c r="F33" s="82" t="e">
        <f>F34/J34</f>
        <v>#DIV/0!</v>
      </c>
      <c r="G33" s="82" t="e">
        <f>G34/J34</f>
        <v>#DIV/0!</v>
      </c>
      <c r="H33" s="82" t="e">
        <f>H34/J34</f>
        <v>#DIV/0!</v>
      </c>
      <c r="I33" s="82" t="e">
        <f>I34/J34</f>
        <v>#DIV/0!</v>
      </c>
      <c r="J33" s="83" t="e">
        <f>ROUND(SUM(D33:I33),2)</f>
        <v>#DIV/0!</v>
      </c>
      <c r="K33" s="84"/>
      <c r="L33" s="85"/>
    </row>
    <row r="34" spans="1:12" ht="15.95" customHeight="1" x14ac:dyDescent="0.25">
      <c r="A34" s="169" t="s">
        <v>229</v>
      </c>
      <c r="B34" s="169"/>
      <c r="C34" s="169"/>
      <c r="D34" s="86">
        <f>D20+D22+D24+D26+D28+D30+D32</f>
        <v>0</v>
      </c>
      <c r="E34" s="86">
        <f>E22+E20+E24+E26+E28+E30+E32</f>
        <v>0</v>
      </c>
      <c r="F34" s="86">
        <f>+F22+F20+F24+F26+F28+F30+F32</f>
        <v>0</v>
      </c>
      <c r="G34" s="86">
        <f>G24+G22+G26+G28+G30+G32</f>
        <v>0</v>
      </c>
      <c r="H34" s="87">
        <f>H24+H26+H28+H30+H32+H22</f>
        <v>0</v>
      </c>
      <c r="I34" s="86">
        <f>I24+I26+I28+I30+I32+I22+I20</f>
        <v>0</v>
      </c>
      <c r="J34" s="88">
        <f>SUM(D34:I34)</f>
        <v>0</v>
      </c>
      <c r="K34" s="89"/>
    </row>
    <row r="35" spans="1:12" ht="5.0999999999999996" customHeight="1" x14ac:dyDescent="0.2">
      <c r="A35" s="164"/>
      <c r="B35" s="164"/>
      <c r="C35" s="164"/>
      <c r="D35" s="90"/>
      <c r="E35" s="90"/>
      <c r="F35" s="90"/>
      <c r="G35" s="90"/>
      <c r="H35" s="90"/>
      <c r="I35" s="90"/>
      <c r="J35" s="127"/>
    </row>
    <row r="36" spans="1:12" ht="20.25" customHeight="1" x14ac:dyDescent="0.2">
      <c r="A36" s="165" t="s">
        <v>271</v>
      </c>
      <c r="B36" s="166"/>
      <c r="C36" s="166"/>
      <c r="D36" s="166"/>
      <c r="E36" s="166"/>
      <c r="F36" s="166"/>
      <c r="G36" s="166"/>
      <c r="H36" s="141"/>
      <c r="I36" s="141"/>
      <c r="J36" s="142"/>
    </row>
    <row r="37" spans="1:12" ht="15" customHeight="1" x14ac:dyDescent="0.2">
      <c r="A37" s="91"/>
      <c r="B37" s="135"/>
      <c r="C37" s="135"/>
      <c r="D37" s="135"/>
      <c r="E37" s="135"/>
      <c r="F37" s="135"/>
      <c r="G37" s="135"/>
      <c r="H37" s="135"/>
      <c r="I37" s="181"/>
      <c r="J37" s="182"/>
      <c r="K37" s="92"/>
    </row>
    <row r="38" spans="1:12" ht="15" customHeight="1" x14ac:dyDescent="0.2">
      <c r="A38" s="91"/>
      <c r="B38" s="135"/>
      <c r="C38" s="135"/>
      <c r="D38" s="135"/>
      <c r="E38" s="135"/>
      <c r="F38" s="135"/>
      <c r="G38" s="135"/>
      <c r="H38" s="135"/>
      <c r="I38" s="143"/>
      <c r="J38" s="162"/>
      <c r="K38" s="196"/>
    </row>
    <row r="39" spans="1:12" ht="15" customHeight="1" x14ac:dyDescent="0.25">
      <c r="A39" s="91"/>
      <c r="B39" s="135"/>
      <c r="C39" s="135"/>
      <c r="D39" s="195" t="s">
        <v>266</v>
      </c>
      <c r="E39" s="135"/>
      <c r="F39" s="135"/>
      <c r="G39" s="197" t="s">
        <v>267</v>
      </c>
      <c r="H39" s="197"/>
      <c r="I39" s="197"/>
      <c r="J39" s="197"/>
      <c r="K39" s="199"/>
    </row>
    <row r="40" spans="1:12" ht="15" customHeight="1" x14ac:dyDescent="0.25">
      <c r="A40" s="91"/>
      <c r="B40" s="135"/>
      <c r="C40" s="135"/>
      <c r="D40" s="195" t="s">
        <v>265</v>
      </c>
      <c r="E40" s="135"/>
      <c r="F40" s="135"/>
      <c r="G40" s="197" t="s">
        <v>264</v>
      </c>
      <c r="H40" s="197"/>
      <c r="I40" s="197"/>
      <c r="J40" s="198"/>
      <c r="K40" s="199"/>
    </row>
    <row r="41" spans="1:12" ht="15" customHeight="1" x14ac:dyDescent="0.2">
      <c r="A41" s="93"/>
      <c r="B41" s="94"/>
      <c r="C41" s="94"/>
      <c r="D41" s="94"/>
      <c r="E41" s="94"/>
      <c r="F41" s="94"/>
      <c r="G41" s="94"/>
      <c r="H41" s="95"/>
      <c r="I41" s="95"/>
      <c r="J41" s="137"/>
    </row>
  </sheetData>
  <mergeCells count="35">
    <mergeCell ref="G40:J40"/>
    <mergeCell ref="G39:J39"/>
    <mergeCell ref="I37:J37"/>
    <mergeCell ref="I38:J38"/>
    <mergeCell ref="A10:J10"/>
    <mergeCell ref="A12:I12"/>
    <mergeCell ref="A13:I13"/>
    <mergeCell ref="A14:I14"/>
    <mergeCell ref="A15:I15"/>
    <mergeCell ref="A16:I16"/>
    <mergeCell ref="A18:C18"/>
    <mergeCell ref="A19:A32"/>
    <mergeCell ref="B19:B20"/>
    <mergeCell ref="C19:C20"/>
    <mergeCell ref="B21:B22"/>
    <mergeCell ref="C21:C22"/>
    <mergeCell ref="A1:J6"/>
    <mergeCell ref="A7:J7"/>
    <mergeCell ref="A8:J8"/>
    <mergeCell ref="A9:I9"/>
    <mergeCell ref="A11:I11"/>
    <mergeCell ref="B23:B24"/>
    <mergeCell ref="C23:C24"/>
    <mergeCell ref="B25:B26"/>
    <mergeCell ref="C25:C26"/>
    <mergeCell ref="B27:B28"/>
    <mergeCell ref="C27:C28"/>
    <mergeCell ref="B29:B30"/>
    <mergeCell ref="A35:C35"/>
    <mergeCell ref="A36:G36"/>
    <mergeCell ref="C29:C30"/>
    <mergeCell ref="B31:B32"/>
    <mergeCell ref="C31:C32"/>
    <mergeCell ref="A33:C33"/>
    <mergeCell ref="A34:C34"/>
  </mergeCells>
  <pageMargins left="0.59055118110236227" right="0.59055118110236227" top="0.39370078740157483" bottom="0.74803149606299213" header="0.31496062992125984" footer="0.31496062992125984"/>
  <pageSetup paperSize="9" scale="89" firstPageNumber="0" fitToHeight="0" orientation="landscape" horizontalDpi="300" verticalDpi="300" r:id="rId1"/>
  <headerFooter>
    <oddFooter>&amp;C&amp;11Prefeitura Municipal da Estância Turística de Paraguaçu Paulista - Av. Siqueira Campos 1430 CEP 19.703-061 - Fone: (18)3361-9100 - Fax: (18) 3361-1331 – Estância Turística de Paraguaçu Paulista - SP&amp;R&amp;P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18</vt:i4>
      </vt:variant>
    </vt:vector>
  </HeadingPairs>
  <TitlesOfParts>
    <vt:vector size="20" baseType="lpstr">
      <vt:lpstr>ORÇAMENTO</vt:lpstr>
      <vt:lpstr>CRONOGRAMA FÍSICOFINANCEIRO </vt:lpstr>
      <vt:lpstr>'CRONOGRAMA FÍSICOFINANCEIRO '!Area_de_impressao</vt:lpstr>
      <vt:lpstr>ORÇAMENTO!Area_de_impressao</vt:lpstr>
      <vt:lpstr>'CRONOGRAMA FÍSICOFINANCEIRO '!Print_Titles_0</vt:lpstr>
      <vt:lpstr>'CRONOGRAMA FÍSICOFINANCEIRO '!Print_Titles_0_0</vt:lpstr>
      <vt:lpstr>'CRONOGRAMA FÍSICOFINANCEIRO '!Print_Titles_0_0_0</vt:lpstr>
      <vt:lpstr>'CRONOGRAMA FÍSICOFINANCEIRO '!Print_Titles_0_0_0_0</vt:lpstr>
      <vt:lpstr>'CRONOGRAMA FÍSICOFINANCEIRO '!Print_Titles_0_0_0_0_0</vt:lpstr>
      <vt:lpstr>'CRONOGRAMA FÍSICOFINANCEIRO '!Print_Titles_0_0_0_0_0_0</vt:lpstr>
      <vt:lpstr>'CRONOGRAMA FÍSICOFINANCEIRO '!Print_Titles_0_0_0_0_0_0_0</vt:lpstr>
      <vt:lpstr>'CRONOGRAMA FÍSICOFINANCEIRO '!Print_Titles_0_0_0_0_0_0_0_0</vt:lpstr>
      <vt:lpstr>'CRONOGRAMA FÍSICOFINANCEIRO '!Print_Titles_0_0_0_0_0_0_0_0_0</vt:lpstr>
      <vt:lpstr>'CRONOGRAMA FÍSICOFINANCEIRO '!Print_Titles_0_0_0_0_0_0_0_0_0_0</vt:lpstr>
      <vt:lpstr>'CRONOGRAMA FÍSICOFINANCEIRO '!Print_Titles_0_0_0_0_0_0_0_0_0_0_0</vt:lpstr>
      <vt:lpstr>'CRONOGRAMA FÍSICOFINANCEIRO '!Print_Titles_0_0_0_0_0_0_0_0_0_0_0_0</vt:lpstr>
      <vt:lpstr>'CRONOGRAMA FÍSICOFINANCEIRO '!Print_Titles_0_0_0_0_0_0_0_0_0_0_0_0_0</vt:lpstr>
      <vt:lpstr>'CRONOGRAMA FÍSICOFINANCEIRO '!Print_Titles_0_0_0_0_0_0_0_0_0_0_0_0_0_0</vt:lpstr>
      <vt:lpstr>'CRONOGRAMA FÍSICOFINANCEIRO '!Titulos_de_impressao</vt:lpstr>
      <vt:lpstr>ORÇAMENTO!Titulos_de_impressao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Elza Regina Salomao</cp:lastModifiedBy>
  <cp:revision>5</cp:revision>
  <cp:lastPrinted>2022-06-27T19:14:35Z</cp:lastPrinted>
  <dcterms:created xsi:type="dcterms:W3CDTF">2017-08-30T19:42:29Z</dcterms:created>
  <dcterms:modified xsi:type="dcterms:W3CDTF">2022-06-28T13:58:06Z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