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20"/>
  </bookViews>
  <sheets>
    <sheet name="Orçamento" sheetId="1" r:id="rId1"/>
    <sheet name="Memoria de Calculo" sheetId="2" r:id="rId2"/>
  </sheets>
  <definedNames>
    <definedName name="_xlnm.Print_Area" localSheetId="1">'Memoria de Calculo'!$A$1:$H$67</definedName>
    <definedName name="_xlnm.Print_Area" localSheetId="0">Orçamento!$A$1:$H$73</definedName>
    <definedName name="_xlnm.Print_Titles" localSheetId="1">'Memoria de Calculo'!$1:$14</definedName>
    <definedName name="_xlnm.Print_Titles" localSheetId="0">Orçamento!$1:$14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2"/>
  <c r="F40"/>
  <c r="F40" i="1"/>
  <c r="F32"/>
  <c r="F57" l="1"/>
  <c r="F58"/>
  <c r="F59"/>
  <c r="F61"/>
  <c r="F61" i="2" l="1"/>
  <c r="F59"/>
  <c r="F58"/>
  <c r="F57"/>
  <c r="F54"/>
  <c r="F45"/>
  <c r="F51"/>
  <c r="F50"/>
  <c r="F48"/>
  <c r="F47"/>
  <c r="F46"/>
  <c r="F42"/>
  <c r="F41"/>
  <c r="F39"/>
  <c r="F38"/>
  <c r="F37"/>
  <c r="F36"/>
  <c r="F33"/>
  <c r="F31"/>
  <c r="F29"/>
  <c r="F30" s="1"/>
  <c r="F28"/>
  <c r="F27"/>
  <c r="F26"/>
  <c r="F25"/>
  <c r="F22"/>
  <c r="F21"/>
  <c r="F20"/>
  <c r="F19"/>
  <c r="F18"/>
  <c r="F17"/>
  <c r="F54" i="1" l="1"/>
  <c r="F51"/>
  <c r="F50"/>
  <c r="F48"/>
  <c r="F47"/>
  <c r="F46"/>
  <c r="F45"/>
  <c r="F42"/>
  <c r="F41"/>
  <c r="F39"/>
  <c r="F37"/>
  <c r="F38"/>
  <c r="F36"/>
  <c r="F33"/>
  <c r="F31"/>
  <c r="F28"/>
  <c r="F26"/>
  <c r="F25"/>
  <c r="F21"/>
  <c r="F27"/>
  <c r="F17" l="1"/>
  <c r="F29" l="1"/>
  <c r="H55" i="2"/>
  <c r="F30" i="1" l="1"/>
  <c r="F22"/>
  <c r="F20" l="1"/>
  <c r="F19"/>
  <c r="F18"/>
</calcChain>
</file>

<file path=xl/sharedStrings.xml><?xml version="1.0" encoding="utf-8"?>
<sst xmlns="http://schemas.openxmlformats.org/spreadsheetml/2006/main" count="451" uniqueCount="179">
  <si>
    <t>Ítem</t>
  </si>
  <si>
    <t>Base Serviços</t>
  </si>
  <si>
    <t>Códigos Serviços</t>
  </si>
  <si>
    <t>Descrição dos Serviços</t>
  </si>
  <si>
    <t>Unidade</t>
  </si>
  <si>
    <t>Quant.</t>
  </si>
  <si>
    <t>Preço Unitário R$</t>
  </si>
  <si>
    <t>Valor total R$</t>
  </si>
  <si>
    <t>Planilha Orçamentária</t>
  </si>
  <si>
    <t>m²</t>
  </si>
  <si>
    <t>m³</t>
  </si>
  <si>
    <t>10.01.040</t>
  </si>
  <si>
    <t>1.2</t>
  </si>
  <si>
    <t>kg</t>
  </si>
  <si>
    <t xml:space="preserve">    Prefeitura Municipal da Estância Turística de Paraguaçu Paulista</t>
  </si>
  <si>
    <t>1.3</t>
  </si>
  <si>
    <t>1.4</t>
  </si>
  <si>
    <t>1.5</t>
  </si>
  <si>
    <t>Local: Paraguaçu Paulista - SP</t>
  </si>
  <si>
    <t>11.01.130</t>
  </si>
  <si>
    <t>1.1</t>
  </si>
  <si>
    <t>10.01.060</t>
  </si>
  <si>
    <t>33.07.102</t>
  </si>
  <si>
    <t>15.03.140</t>
  </si>
  <si>
    <t>Total</t>
  </si>
  <si>
    <t>Total Geral dos Serviços</t>
  </si>
  <si>
    <t>Resp. Téc.: Arq. Dênis Mendes de Moraes</t>
  </si>
  <si>
    <t>BDI  (25 %)</t>
  </si>
  <si>
    <t>Base: CDHU/185 - Fevereiro/2022</t>
  </si>
  <si>
    <t>CDHU/185</t>
  </si>
  <si>
    <t>46.03.060</t>
  </si>
  <si>
    <t>Concreto usinado, fck = 25 MPa (bloco)</t>
  </si>
  <si>
    <t>Esmalte a base de água em estrutura metálica (estrutura metálica)</t>
  </si>
  <si>
    <t>Escavação manual em solo de 1ª e 2ª categoria em vala ou cava até 1,5 m</t>
  </si>
  <si>
    <t>06.02.020</t>
  </si>
  <si>
    <t>32.09.020</t>
  </si>
  <si>
    <t>15.03.131</t>
  </si>
  <si>
    <t>Fornecimento e montagem de estrutura em aço ASTM-A572 Grau 50, sem pintura (pilares)</t>
  </si>
  <si>
    <t>Fornecimento e montagem de estrutura em aço ASTM-A572 Grau 50, sem pintura (pilarzinho em cima)</t>
  </si>
  <si>
    <t>Fornecimento e montagem de estrutura tubular em aço ASTM-A572 Grau 50, sem pintura (tirantes tubular 3')</t>
  </si>
  <si>
    <t>Chapa de aço em bitolas medias (chumbador do pilar)</t>
  </si>
  <si>
    <t>16.33.052</t>
  </si>
  <si>
    <t>16.33.062</t>
  </si>
  <si>
    <t>m</t>
  </si>
  <si>
    <t>Calha, rufo, afins em chapa galvanizada nº 24 - corte 1,00 m (calha)</t>
  </si>
  <si>
    <t>Calha, rufo, afins em chapa galvanizada nº 24 - corte 0,50 m (agua furtada)</t>
  </si>
  <si>
    <t>Telhamento em chapa de aço pré-pintada com epóxi e poliéster, perfil trapezoidal, com espessura de 0,50 mm e altura de 40 mm</t>
  </si>
  <si>
    <t>16.12.060</t>
  </si>
  <si>
    <t>Telhamento em chapa de aço pré-pintada com epóxi e poliéster, perfil trapezoidal, com espessura de 0,50 mm e altura de 40 mm (fechamento - lambril)</t>
  </si>
  <si>
    <t>16.33.022</t>
  </si>
  <si>
    <t>Calha, rufo, afins em chapa galvanizada nº 24 - corte 0,33 m (condutor vertical)</t>
  </si>
  <si>
    <t>Broca em concreto armado diâmetro de 25 cm - completa</t>
  </si>
  <si>
    <t>12.01.041</t>
  </si>
  <si>
    <t>Tubo de PVC rígido PxB com virola e anel de borracha, linha esgoto série reforçada ´R´. DN= 150 mm, inclusive conexões (condutor horizontal)</t>
  </si>
  <si>
    <t>Infraestrutura</t>
  </si>
  <si>
    <t>Superestrutura</t>
  </si>
  <si>
    <t>Subtotal Item 1</t>
  </si>
  <si>
    <t>Subtotal Item 2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</si>
  <si>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</si>
  <si>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</si>
  <si>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</si>
  <si>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</si>
  <si>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</si>
  <si>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</si>
  <si>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</si>
  <si>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</si>
  <si>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</si>
  <si>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</si>
  <si>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</si>
  <si>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</si>
  <si>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Subtotal Item 3</t>
  </si>
  <si>
    <t>4.1</t>
  </si>
  <si>
    <t>Pintura</t>
  </si>
  <si>
    <t>Subtotal Item 4</t>
  </si>
  <si>
    <t>Serviços Preliminares</t>
  </si>
  <si>
    <t>Locação de obra de edificação</t>
  </si>
  <si>
    <t>02.10.020</t>
  </si>
  <si>
    <t>Montagem e desmontagem de andaime torre metálica com altura até 10 m</t>
  </si>
  <si>
    <t>Andaime torre metálico (1,5 x 1,5 m) com piso metálico</t>
  </si>
  <si>
    <t>mxmês</t>
  </si>
  <si>
    <t>02.05.202</t>
  </si>
  <si>
    <t>02.05.060</t>
  </si>
  <si>
    <t>Remoção de entulho de obra com caçamba metálica - material rejeitado e misturado por vegetação, isopor, manta asfáltica e lã de vidro</t>
  </si>
  <si>
    <t>05.07.060</t>
  </si>
  <si>
    <t>3.7</t>
  </si>
  <si>
    <t>4.2</t>
  </si>
  <si>
    <t>4.3</t>
  </si>
  <si>
    <t>4.4</t>
  </si>
  <si>
    <t>4.5</t>
  </si>
  <si>
    <t>4.6</t>
  </si>
  <si>
    <t>Calhas, Condutores e Fechamento</t>
  </si>
  <si>
    <t>5.1</t>
  </si>
  <si>
    <t>Subtotal Item 5</t>
  </si>
  <si>
    <t>Elétrica</t>
  </si>
  <si>
    <t>Perfilado perfurado 38 x 38 mm em chapa 14 pré-zincada, com acessórios</t>
  </si>
  <si>
    <t>38.07.300</t>
  </si>
  <si>
    <t>Luminária retangular fechada para iluminação externa em poste, tipo pétala pequena</t>
  </si>
  <si>
    <t>41.11.110</t>
  </si>
  <si>
    <t>Cabo de cobre de 4 mm², isolamento 750 V - isolação em PVC 70°C</t>
  </si>
  <si>
    <t>unid.</t>
  </si>
  <si>
    <t>39.02.020</t>
  </si>
  <si>
    <t>Disjuntor termomagnético, bipolar 220/380 V, corrente de 10 A até 50 A</t>
  </si>
  <si>
    <t>37.13.630</t>
  </si>
  <si>
    <t>Eletroduto galvanizado conforme NBR13057 - 3/4´ com acessórios</t>
  </si>
  <si>
    <t>38.04.040</t>
  </si>
  <si>
    <t>6.1</t>
  </si>
  <si>
    <t>6.2</t>
  </si>
  <si>
    <t>6.3</t>
  </si>
  <si>
    <t>6.4</t>
  </si>
  <si>
    <t>6.5</t>
  </si>
  <si>
    <t>Subtotal Item 6</t>
  </si>
  <si>
    <t xml:space="preserve">Demolição (levantamento) mecanizada de pavimento asfáltico, inclusive 
carregamento, transporte até 1 quilômetro e descarregamento </t>
  </si>
  <si>
    <t xml:space="preserve">03.07.010 </t>
  </si>
  <si>
    <t>Armadura em barra de aço CA-60 (A ou B) fyk = 600 Mpa (blocos+brocas)</t>
  </si>
  <si>
    <t>Fornecimento e montagem de estrutura em aço ASTM-A572 Grau 50, sem pintura        (tesouras 4')</t>
  </si>
  <si>
    <t>Cumeeira em chapa de aço pré-pintada com epóxi e poliéster, perfil trapezoidal, com espessura de 0,50 mm</t>
  </si>
  <si>
    <t>4.7</t>
  </si>
  <si>
    <t>16.12.200</t>
  </si>
  <si>
    <t>Chapa de aço em bitolas medias (ligação dos tirantes)</t>
  </si>
  <si>
    <t>Fornecimento e montagem de estrutura em aço ASTM-A572 Grau 50, sem pintura        (treliça 6')</t>
  </si>
  <si>
    <t>Objeto: Construção de Cobertura para Feira Livre da Barra Funda</t>
  </si>
  <si>
    <t>Memória de Cálculo</t>
  </si>
  <si>
    <t>140,42*2= 208,84 m² - Locação da obra.</t>
  </si>
  <si>
    <t>56*3= 168 mxmês</t>
  </si>
  <si>
    <t xml:space="preserve">4*7*2= 56 m - montagem de  andaimes </t>
  </si>
  <si>
    <t>11.16.020</t>
  </si>
  <si>
    <t>Lançamento, espalhamento e adensamento de concreto ou massa em lastro e/ou enchimento (pilares)</t>
  </si>
  <si>
    <t>2.7</t>
  </si>
  <si>
    <t>Fornecimento e montagem de estrutura em aço ASTM-A572 Grau 50, sem pintura (terças 4')</t>
  </si>
  <si>
    <t>Placa em lona com impressão digital e requadro em metalon</t>
  </si>
  <si>
    <t>02.08.040</t>
  </si>
  <si>
    <t>1.6</t>
  </si>
  <si>
    <t>Luminária LED retangular para poste, fluxo luminoso de 6250 a 6674 lm, eficiência mínima 113 lm/W - potência 40 W/59 W</t>
  </si>
  <si>
    <t>41.11.721</t>
  </si>
  <si>
    <t>1,5*4= 6m² - Placa de identificaçação da obra</t>
  </si>
  <si>
    <t>Armadura em barra de aço CA-50 (A ou B) fyk = 500 Mpa (brocas+Chumbadores+blocos)</t>
  </si>
  <si>
    <t>Lastro de pedra britada</t>
  </si>
  <si>
    <t>11.18.040</t>
  </si>
  <si>
    <t>Regularização e compactação mecanizada de superfície, sem controle do proctor normal</t>
  </si>
  <si>
    <t>54.01.010</t>
  </si>
  <si>
    <t>2.8</t>
  </si>
  <si>
    <t>2.9</t>
  </si>
  <si>
    <t>0,8*1,20*10= 9,60 m² - Demolição de pavimento asfaltico para os blocos.</t>
  </si>
  <si>
    <t>(9,60+4,80)*1,3= 18,72 m³ - Remoção do entulho</t>
  </si>
  <si>
    <t>2*4*10= 80,00 m - brocas</t>
  </si>
  <si>
    <t>0,8*0,5*1,2*10= 4,80 m³ - escavação para blocos</t>
  </si>
  <si>
    <t>0,8*1,2*0,03*10= 0,29 m³ - lastro de brita p/ blocos</t>
  </si>
  <si>
    <t>0,8*1,2*10= 9,60 m² - regularização</t>
  </si>
  <si>
    <t>0,8*0,5*1,2*10= 4,80 m³ - para blocos</t>
  </si>
  <si>
    <t>((5*1,15)+(5*1,45))*10*0,56+(0,6*8*10*2,24)+(3*6*10*0,56)= 281,12 kg - brocas e chumbadores</t>
  </si>
  <si>
    <t>(0,6*0,6*0,01*7850)*10= 282,60 kg  - para blocos</t>
  </si>
  <si>
    <t>(((0,4*4*7,7*2)+(0,4*4*6,5*2)+(0,4*4*7*4)+(0,4*4*7,5*2))*0,003*7850)*1,5=     4035,53 kg - pilares</t>
  </si>
  <si>
    <t>(((((11,44*2)+(0,86*12)+(1,44*10))*5,61)*11))*1,5+((1,4*2)*2*5,61)= 4437,51kg- treliça de 6'</t>
  </si>
  <si>
    <t>((0,7*1,51*0,003*7850))*9*1,5= 336,05 kg - pilarzinho de cima</t>
  </si>
  <si>
    <t xml:space="preserve">((6,04+5,45+0,75+0,84+0,99+0,91+0,88+0,8+0,72+0,68+0,65+0,51+0,41+0,69+0,58+0,51+0,45+0,38+0,3+0,24+0,2+0,9+0,78+0,28+0,28+0,14+0,16)*4,52)*19+(((6,04+5,45+0,75+0,84+0,99+0,91+0,88+0,8+0,72+0,68+0,65+0,51+0,41+0,69+0,58+0,51+0,45+0,38+0,3+0,24+0,2)*2)*9)*1,5+((8,1+7,4+0,8+1+1,34+1,06+1,2+0,95+1+0,9+0,91+0,7+0,74+0,35+0,25+0,27+0,32+0,4+0,47+0,55+0,7+0,72+0,21+0,4+0,36)*2*4,52) = 3093,26 kg - tesouras de 4' </t>
  </si>
  <si>
    <t>(3*19)*5,42+(4*2*5,42)= 352,30 kg - para os tirantes tubulares</t>
  </si>
  <si>
    <t>(0,1*0,01*22*7850)= 172,70 kg - para ligação dos tirantes</t>
  </si>
  <si>
    <t>48,56*2= 97,12 m - para calhas</t>
  </si>
  <si>
    <t>(8,5*4)= 34,00 m para água furtada</t>
  </si>
  <si>
    <t>(1222,27+31,6)*1,059= 1327,85 m² - para fechamento da cobertura</t>
  </si>
  <si>
    <t>(42,88+23,38+55,23)*1,1= lambril para fechamento lateral</t>
  </si>
  <si>
    <t>CUMEEIRA</t>
  </si>
  <si>
    <t>(4,9*4)+(5,9*2)+(5,5*4)+(5,1*4)+(5,6*2)+(5,62*2)+(5,21*2)+(6,21*2)= 119,08 m - para condutor vertical</t>
  </si>
  <si>
    <t>21,5*5= 107,50 m² - para condutor horizontal</t>
  </si>
  <si>
    <t>(3,52*36+(7,04*13)+(9,6*16)+50+(0,7*34))*0,6= 267,38 m² - pintura metálica</t>
  </si>
  <si>
    <t>(71,5*3+11,85*2)*0,6= 142,92 m - para rede elétrica</t>
  </si>
  <si>
    <t>5*3= 15,00 unidades - para iluminação</t>
  </si>
  <si>
    <t>142,92*3= 428,76 m - para rede elétrica</t>
  </si>
  <si>
    <t>2 unidades</t>
  </si>
  <si>
    <t>4*7= 28,00 - para rede elétrica</t>
  </si>
  <si>
    <t>((((125,44*2)+(133,02*2)+(116,77*2)+(108,63*2)+(99,18*2))-45,2)*4,52)+(((25,1*2)+(20*1*2))*4,52))= 5474,08 kg - para terças de 4"</t>
  </si>
  <si>
    <t>(2,54*9*10)*0,25+(0,75*20*0,25*20) = 132,15 kg - para brocas e blocos</t>
  </si>
  <si>
    <t>Braço em tubo de ferro galvanizado de 1" x 1,00 m para fixação de uma luminária</t>
  </si>
  <si>
    <t>41.10.060</t>
  </si>
  <si>
    <t>6.6</t>
  </si>
  <si>
    <t>SUPORTE PARA LUMINÁRIAS</t>
  </si>
  <si>
    <t xml:space="preserve">                  CAU Nº.: A96375-5 -  RRT: 11984230</t>
  </si>
  <si>
    <t>CAU Nº.: A96375-5 - RRT: 11984230</t>
  </si>
  <si>
    <t>Data: Maio 2022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</si>
</sst>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3.5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9" fillId="0" borderId="0"/>
    <xf numFmtId="9" fontId="9" fillId="0" borderId="0" applyBorder="0" applyProtection="0"/>
    <xf numFmtId="9" fontId="9" fillId="0" borderId="0" applyBorder="0" applyProtection="0"/>
    <xf numFmtId="0" fontId="7" fillId="0" borderId="0"/>
    <xf numFmtId="0" fontId="10" fillId="0" borderId="0"/>
  </cellStyleXfs>
  <cellXfs count="74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2" fillId="0" borderId="6" xfId="0" applyFont="1" applyBorder="1" applyAlignment="1"/>
    <xf numFmtId="0" fontId="2" fillId="0" borderId="8" xfId="0" applyFont="1" applyBorder="1" applyAlignment="1"/>
    <xf numFmtId="0" fontId="2" fillId="0" borderId="2" xfId="0" applyFont="1" applyBorder="1" applyAlignment="1"/>
    <xf numFmtId="0" fontId="3" fillId="2" borderId="1" xfId="0" applyFont="1" applyFill="1" applyBorder="1"/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4" fontId="1" fillId="2" borderId="1" xfId="0" applyNumberFormat="1" applyFont="1" applyFill="1" applyBorder="1"/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1" fillId="0" borderId="1" xfId="0" applyFont="1" applyBorder="1" applyAlignment="1">
      <alignment horizontal="center"/>
    </xf>
    <xf numFmtId="44" fontId="1" fillId="0" borderId="1" xfId="1" applyFont="1" applyBorder="1"/>
    <xf numFmtId="4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44" fontId="1" fillId="0" borderId="1" xfId="0" applyNumberFormat="1" applyFont="1" applyBorder="1"/>
    <xf numFmtId="0" fontId="0" fillId="0" borderId="0" xfId="0" applyBorder="1"/>
    <xf numFmtId="0" fontId="3" fillId="0" borderId="1" xfId="0" applyFont="1" applyFill="1" applyBorder="1"/>
    <xf numFmtId="10" fontId="1" fillId="0" borderId="1" xfId="0" applyNumberFormat="1" applyFont="1" applyFill="1" applyBorder="1" applyAlignment="1">
      <alignment horizontal="center"/>
    </xf>
    <xf numFmtId="9" fontId="8" fillId="0" borderId="1" xfId="2" applyNumberFormat="1" applyFont="1" applyFill="1" applyBorder="1" applyAlignment="1">
      <alignment horizontal="center"/>
    </xf>
    <xf numFmtId="44" fontId="3" fillId="0" borderId="1" xfId="1" applyFont="1" applyFill="1" applyBorder="1" applyAlignment="1">
      <alignment horizontal="center"/>
    </xf>
    <xf numFmtId="0" fontId="0" fillId="3" borderId="1" xfId="0" applyFill="1" applyBorder="1"/>
    <xf numFmtId="0" fontId="1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/>
    <xf numFmtId="44" fontId="3" fillId="3" borderId="1" xfId="1" applyFont="1" applyFill="1" applyBorder="1"/>
    <xf numFmtId="0" fontId="3" fillId="3" borderId="1" xfId="0" applyFont="1" applyFill="1" applyBorder="1"/>
    <xf numFmtId="44" fontId="3" fillId="3" borderId="10" xfId="1" applyFont="1" applyFill="1" applyBorder="1"/>
    <xf numFmtId="0" fontId="0" fillId="3" borderId="0" xfId="0" applyFill="1"/>
    <xf numFmtId="2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44" fontId="1" fillId="0" borderId="1" xfId="1" applyFont="1" applyBorder="1" applyAlignment="1">
      <alignment horizontal="center" vertical="center"/>
    </xf>
    <xf numFmtId="2" fontId="0" fillId="0" borderId="0" xfId="0" applyNumberFormat="1"/>
    <xf numFmtId="44" fontId="1" fillId="0" borderId="10" xfId="0" applyNumberFormat="1" applyFont="1" applyBorder="1"/>
    <xf numFmtId="2" fontId="1" fillId="0" borderId="6" xfId="0" applyNumberFormat="1" applyFont="1" applyFill="1" applyBorder="1" applyAlignment="1">
      <alignment horizontal="center" vertical="center"/>
    </xf>
    <xf numFmtId="44" fontId="3" fillId="0" borderId="1" xfId="0" applyNumberFormat="1" applyFont="1" applyBorder="1"/>
    <xf numFmtId="0" fontId="3" fillId="0" borderId="1" xfId="0" applyFont="1" applyFill="1" applyBorder="1" applyAlignment="1">
      <alignment horizontal="right" wrapText="1"/>
    </xf>
    <xf numFmtId="44" fontId="0" fillId="3" borderId="0" xfId="0" applyNumberFormat="1" applyFill="1"/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44" fontId="1" fillId="0" borderId="10" xfId="1" applyFont="1" applyBorder="1" applyAlignment="1">
      <alignment horizontal="center"/>
    </xf>
    <xf numFmtId="44" fontId="1" fillId="0" borderId="11" xfId="1" applyFont="1" applyBorder="1" applyAlignment="1">
      <alignment horizontal="center"/>
    </xf>
    <xf numFmtId="44" fontId="1" fillId="2" borderId="10" xfId="0" applyNumberFormat="1" applyFont="1" applyFill="1" applyBorder="1" applyAlignment="1">
      <alignment horizontal="center"/>
    </xf>
    <xf numFmtId="44" fontId="1" fillId="2" borderId="11" xfId="0" applyNumberFormat="1" applyFont="1" applyFill="1" applyBorder="1" applyAlignment="1">
      <alignment horizontal="center"/>
    </xf>
    <xf numFmtId="44" fontId="1" fillId="0" borderId="10" xfId="1" applyFont="1" applyBorder="1" applyAlignment="1">
      <alignment horizontal="center" wrapText="1"/>
    </xf>
    <xf numFmtId="44" fontId="1" fillId="0" borderId="11" xfId="1" applyFont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4" fontId="1" fillId="0" borderId="1" xfId="1" applyFont="1" applyBorder="1" applyAlignment="1">
      <alignment horizontal="center" wrapText="1"/>
    </xf>
    <xf numFmtId="0" fontId="1" fillId="0" borderId="10" xfId="1" applyNumberFormat="1" applyFont="1" applyBorder="1" applyAlignment="1">
      <alignment horizontal="center" wrapText="1"/>
    </xf>
    <xf numFmtId="0" fontId="1" fillId="0" borderId="11" xfId="1" applyNumberFormat="1" applyFont="1" applyBorder="1" applyAlignment="1">
      <alignment horizontal="center" wrapText="1"/>
    </xf>
  </cellXfs>
  <cellStyles count="8">
    <cellStyle name="Excel Built-in Explanatory Text" xfId="5"/>
    <cellStyle name="Moeda" xfId="1" builtinId="4"/>
    <cellStyle name="Normal" xfId="0" builtinId="0"/>
    <cellStyle name="Normal 2" xfId="3"/>
    <cellStyle name="Normal 3" xfId="6"/>
    <cellStyle name="Normal 4" xfId="7"/>
    <cellStyle name="Porcentagem" xfId="2" builtinId="5"/>
    <cellStyle name="Porcentagem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3030711</xdr:colOff>
      <xdr:row>0</xdr:row>
      <xdr:rowOff>82602</xdr:rowOff>
    </xdr:from>
    <xdr:to>
      <xdr:col>3</xdr:col>
      <xdr:colOff>3770313</xdr:colOff>
      <xdr:row>5</xdr:row>
      <xdr:rowOff>163285</xdr:rowOff>
    </xdr:to>
    <xdr:pic>
      <xdr:nvPicPr>
        <xdr:cNvPr id="3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316711" y="82602"/>
          <a:ext cx="739602" cy="10331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3030711</xdr:colOff>
      <xdr:row>0</xdr:row>
      <xdr:rowOff>82602</xdr:rowOff>
    </xdr:from>
    <xdr:to>
      <xdr:col>3</xdr:col>
      <xdr:colOff>3770313</xdr:colOff>
      <xdr:row>5</xdr:row>
      <xdr:rowOff>163285</xdr:rowOff>
    </xdr:to>
    <xdr:pic>
      <xdr:nvPicPr>
        <xdr:cNvPr id="2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459586" y="82602"/>
          <a:ext cx="739602" cy="10331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3"/>
  <sheetViews>
    <sheetView tabSelected="1" view="pageBreakPreview" topLeftCell="A22" zoomScale="95" zoomScaleNormal="150" zoomScaleSheetLayoutView="100" workbookViewId="0">
      <selection activeCell="M59" sqref="M59"/>
    </sheetView>
  </sheetViews>
  <sheetFormatPr defaultRowHeight="15"/>
  <cols>
    <col min="1" max="1" width="7.5703125" customWidth="1"/>
    <col min="2" max="2" width="13.28515625" customWidth="1"/>
    <col min="3" max="3" width="15.5703125" bestFit="1" customWidth="1"/>
    <col min="4" max="4" width="79.28515625" customWidth="1"/>
    <col min="6" max="6" width="12.5703125" customWidth="1"/>
    <col min="7" max="7" width="16.7109375" customWidth="1"/>
    <col min="8" max="8" width="20.28515625" customWidth="1"/>
    <col min="9" max="9" width="16" bestFit="1" customWidth="1"/>
    <col min="10" max="10" width="17.85546875" customWidth="1"/>
    <col min="11" max="11" width="13.7109375" bestFit="1" customWidth="1"/>
  </cols>
  <sheetData>
    <row r="1" spans="1:8" ht="15" customHeight="1">
      <c r="A1" s="44" t="s">
        <v>14</v>
      </c>
      <c r="B1" s="45"/>
      <c r="C1" s="45"/>
      <c r="D1" s="45"/>
      <c r="E1" s="45"/>
      <c r="F1" s="45"/>
      <c r="G1" s="45"/>
      <c r="H1" s="46"/>
    </row>
    <row r="2" spans="1:8" ht="15" customHeight="1">
      <c r="A2" s="47"/>
      <c r="B2" s="48"/>
      <c r="C2" s="48"/>
      <c r="D2" s="48"/>
      <c r="E2" s="48"/>
      <c r="F2" s="48"/>
      <c r="G2" s="48"/>
      <c r="H2" s="49"/>
    </row>
    <row r="3" spans="1:8" ht="15" customHeight="1">
      <c r="A3" s="47"/>
      <c r="B3" s="48"/>
      <c r="C3" s="48"/>
      <c r="D3" s="48"/>
      <c r="E3" s="48"/>
      <c r="F3" s="48"/>
      <c r="G3" s="48"/>
      <c r="H3" s="49"/>
    </row>
    <row r="4" spans="1:8" ht="15" customHeight="1">
      <c r="A4" s="47"/>
      <c r="B4" s="48"/>
      <c r="C4" s="48"/>
      <c r="D4" s="48"/>
      <c r="E4" s="48"/>
      <c r="F4" s="48"/>
      <c r="G4" s="48"/>
      <c r="H4" s="49"/>
    </row>
    <row r="5" spans="1:8" ht="15" customHeight="1">
      <c r="A5" s="47"/>
      <c r="B5" s="48"/>
      <c r="C5" s="48"/>
      <c r="D5" s="48"/>
      <c r="E5" s="48"/>
      <c r="F5" s="48"/>
      <c r="G5" s="48"/>
      <c r="H5" s="49"/>
    </row>
    <row r="6" spans="1:8" ht="15" customHeight="1">
      <c r="A6" s="47"/>
      <c r="B6" s="48"/>
      <c r="C6" s="48"/>
      <c r="D6" s="48"/>
      <c r="E6" s="48"/>
      <c r="F6" s="48"/>
      <c r="G6" s="48"/>
      <c r="H6" s="49"/>
    </row>
    <row r="7" spans="1:8" ht="15" customHeight="1">
      <c r="A7" s="47"/>
      <c r="B7" s="48"/>
      <c r="C7" s="48"/>
      <c r="D7" s="48"/>
      <c r="E7" s="48"/>
      <c r="F7" s="48"/>
      <c r="G7" s="48"/>
      <c r="H7" s="49"/>
    </row>
    <row r="8" spans="1:8" ht="15" customHeight="1">
      <c r="A8" s="47"/>
      <c r="B8" s="48"/>
      <c r="C8" s="48"/>
      <c r="D8" s="48"/>
      <c r="E8" s="48"/>
      <c r="F8" s="48"/>
      <c r="G8" s="48"/>
      <c r="H8" s="49"/>
    </row>
    <row r="9" spans="1:8" ht="15" customHeight="1">
      <c r="A9" s="7"/>
      <c r="B9" s="8"/>
      <c r="C9" s="8"/>
      <c r="D9" s="8"/>
      <c r="E9" s="8"/>
      <c r="F9" s="8"/>
      <c r="G9" s="8"/>
      <c r="H9" s="9"/>
    </row>
    <row r="10" spans="1:8" ht="15" customHeight="1">
      <c r="A10" s="57" t="s">
        <v>8</v>
      </c>
      <c r="B10" s="58"/>
      <c r="C10" s="58"/>
      <c r="D10" s="58"/>
      <c r="E10" s="58"/>
      <c r="F10" s="58"/>
      <c r="G10" s="58"/>
      <c r="H10" s="59"/>
    </row>
    <row r="11" spans="1:8" ht="15" customHeight="1">
      <c r="A11" s="3"/>
      <c r="B11" s="55" t="s">
        <v>120</v>
      </c>
      <c r="C11" s="55"/>
      <c r="D11" s="55"/>
      <c r="E11" s="55"/>
      <c r="F11" s="55"/>
      <c r="G11" s="55"/>
      <c r="H11" s="56"/>
    </row>
    <row r="12" spans="1:8" ht="15" customHeight="1">
      <c r="A12" s="3"/>
      <c r="B12" s="55" t="s">
        <v>18</v>
      </c>
      <c r="C12" s="55"/>
      <c r="D12" s="55"/>
      <c r="E12" s="55"/>
      <c r="F12" s="55"/>
      <c r="G12" s="55"/>
      <c r="H12" s="56"/>
    </row>
    <row r="13" spans="1:8" ht="15" customHeight="1">
      <c r="A13" s="4"/>
      <c r="B13" s="5" t="s">
        <v>28</v>
      </c>
      <c r="C13" s="5"/>
      <c r="D13" s="5"/>
      <c r="E13" s="53" t="s">
        <v>178</v>
      </c>
      <c r="F13" s="53"/>
      <c r="G13" s="53"/>
      <c r="H13" s="54"/>
    </row>
    <row r="14" spans="1:8" ht="30">
      <c r="A14" s="10" t="s">
        <v>0</v>
      </c>
      <c r="B14" s="20" t="s">
        <v>1</v>
      </c>
      <c r="C14" s="20" t="s">
        <v>2</v>
      </c>
      <c r="D14" s="10" t="s">
        <v>3</v>
      </c>
      <c r="E14" s="10" t="s">
        <v>4</v>
      </c>
      <c r="F14" s="10" t="s">
        <v>5</v>
      </c>
      <c r="G14" s="20" t="s">
        <v>6</v>
      </c>
      <c r="H14" s="20" t="s">
        <v>7</v>
      </c>
    </row>
    <row r="15" spans="1:8" ht="4.5" customHeight="1">
      <c r="A15" s="1"/>
      <c r="B15" s="1"/>
      <c r="C15" s="1"/>
      <c r="D15" s="1"/>
      <c r="E15" s="1"/>
      <c r="F15" s="1"/>
      <c r="G15" s="1"/>
      <c r="H15" s="1"/>
    </row>
    <row r="16" spans="1:8">
      <c r="A16" s="10">
        <v>1</v>
      </c>
      <c r="B16" s="2"/>
      <c r="C16" s="2"/>
      <c r="D16" s="6" t="s">
        <v>74</v>
      </c>
      <c r="E16" s="2"/>
      <c r="F16" s="2"/>
      <c r="G16" s="12"/>
      <c r="H16" s="12"/>
    </row>
    <row r="17" spans="1:8">
      <c r="A17" s="11" t="s">
        <v>20</v>
      </c>
      <c r="B17" s="11" t="s">
        <v>29</v>
      </c>
      <c r="C17" s="14" t="s">
        <v>130</v>
      </c>
      <c r="D17" s="15" t="s">
        <v>129</v>
      </c>
      <c r="E17" s="14" t="s">
        <v>9</v>
      </c>
      <c r="F17" s="13">
        <f>1.5*4</f>
        <v>6</v>
      </c>
      <c r="G17" s="18"/>
      <c r="H17" s="21"/>
    </row>
    <row r="18" spans="1:8">
      <c r="A18" s="11" t="s">
        <v>12</v>
      </c>
      <c r="B18" s="11" t="s">
        <v>29</v>
      </c>
      <c r="C18" s="14" t="s">
        <v>76</v>
      </c>
      <c r="D18" s="15" t="s">
        <v>75</v>
      </c>
      <c r="E18" s="14" t="s">
        <v>9</v>
      </c>
      <c r="F18" s="13">
        <f>140.42*2</f>
        <v>280.83999999999997</v>
      </c>
      <c r="G18" s="18"/>
      <c r="H18" s="21"/>
    </row>
    <row r="19" spans="1:8">
      <c r="A19" s="11" t="s">
        <v>15</v>
      </c>
      <c r="B19" s="11" t="s">
        <v>29</v>
      </c>
      <c r="C19" s="14" t="s">
        <v>81</v>
      </c>
      <c r="D19" s="15" t="s">
        <v>77</v>
      </c>
      <c r="E19" s="14" t="s">
        <v>43</v>
      </c>
      <c r="F19" s="13">
        <f>4*7*2</f>
        <v>56</v>
      </c>
      <c r="G19" s="18"/>
      <c r="H19" s="21"/>
    </row>
    <row r="20" spans="1:8">
      <c r="A20" s="11" t="s">
        <v>16</v>
      </c>
      <c r="B20" s="11" t="s">
        <v>29</v>
      </c>
      <c r="C20" s="14" t="s">
        <v>80</v>
      </c>
      <c r="D20" s="15" t="s">
        <v>78</v>
      </c>
      <c r="E20" s="14" t="s">
        <v>79</v>
      </c>
      <c r="F20" s="13">
        <f>56*3</f>
        <v>168</v>
      </c>
      <c r="G20" s="18"/>
      <c r="H20" s="21"/>
    </row>
    <row r="21" spans="1:8" ht="29.25">
      <c r="A21" s="11" t="s">
        <v>17</v>
      </c>
      <c r="B21" s="11" t="s">
        <v>29</v>
      </c>
      <c r="C21" s="14" t="s">
        <v>112</v>
      </c>
      <c r="D21" s="15" t="s">
        <v>111</v>
      </c>
      <c r="E21" s="14" t="s">
        <v>9</v>
      </c>
      <c r="F21" s="13">
        <f>0.8*1.2*10</f>
        <v>9.6</v>
      </c>
      <c r="G21" s="18"/>
      <c r="H21" s="21"/>
    </row>
    <row r="22" spans="1:8" ht="29.25">
      <c r="A22" s="11" t="s">
        <v>131</v>
      </c>
      <c r="B22" s="11" t="s">
        <v>29</v>
      </c>
      <c r="C22" s="14" t="s">
        <v>83</v>
      </c>
      <c r="D22" s="15" t="s">
        <v>82</v>
      </c>
      <c r="E22" s="14" t="s">
        <v>10</v>
      </c>
      <c r="F22" s="13">
        <f>(F21+F26)*1.3</f>
        <v>18.72</v>
      </c>
      <c r="G22" s="18"/>
      <c r="H22" s="21"/>
    </row>
    <row r="23" spans="1:8">
      <c r="A23" s="11"/>
      <c r="B23" s="11"/>
      <c r="C23" s="14"/>
      <c r="D23" s="42" t="s">
        <v>56</v>
      </c>
      <c r="E23" s="14"/>
      <c r="F23" s="13"/>
      <c r="G23" s="18"/>
      <c r="H23" s="41"/>
    </row>
    <row r="24" spans="1:8">
      <c r="A24" s="10">
        <v>2</v>
      </c>
      <c r="B24" s="2"/>
      <c r="C24" s="2"/>
      <c r="D24" s="6" t="s">
        <v>54</v>
      </c>
      <c r="E24" s="2"/>
      <c r="F24" s="2"/>
      <c r="G24" s="12"/>
      <c r="H24" s="12"/>
    </row>
    <row r="25" spans="1:8">
      <c r="A25" s="11" t="s">
        <v>58</v>
      </c>
      <c r="B25" s="11" t="s">
        <v>29</v>
      </c>
      <c r="C25" s="14" t="s">
        <v>52</v>
      </c>
      <c r="D25" s="15" t="s">
        <v>51</v>
      </c>
      <c r="E25" s="14" t="s">
        <v>43</v>
      </c>
      <c r="F25" s="13">
        <f>2*4*10</f>
        <v>80</v>
      </c>
      <c r="G25" s="18"/>
      <c r="H25" s="21"/>
    </row>
    <row r="26" spans="1:8">
      <c r="A26" s="11" t="s">
        <v>59</v>
      </c>
      <c r="B26" s="11" t="s">
        <v>29</v>
      </c>
      <c r="C26" s="14" t="s">
        <v>34</v>
      </c>
      <c r="D26" s="15" t="s">
        <v>33</v>
      </c>
      <c r="E26" s="14" t="s">
        <v>10</v>
      </c>
      <c r="F26" s="13">
        <f>0.8*0.5*1.2*10</f>
        <v>4.8</v>
      </c>
      <c r="G26" s="18"/>
      <c r="H26" s="21"/>
    </row>
    <row r="27" spans="1:8">
      <c r="A27" s="11" t="s">
        <v>60</v>
      </c>
      <c r="B27" s="11" t="s">
        <v>29</v>
      </c>
      <c r="C27" s="14" t="s">
        <v>137</v>
      </c>
      <c r="D27" s="15" t="s">
        <v>136</v>
      </c>
      <c r="E27" s="14" t="s">
        <v>10</v>
      </c>
      <c r="F27" s="13">
        <f>0.8*1.2*0.03*10</f>
        <v>0.28799999999999998</v>
      </c>
      <c r="G27" s="18"/>
      <c r="H27" s="21"/>
    </row>
    <row r="28" spans="1:8" ht="29.25">
      <c r="A28" s="11" t="s">
        <v>61</v>
      </c>
      <c r="B28" s="11" t="s">
        <v>29</v>
      </c>
      <c r="C28" s="14" t="s">
        <v>139</v>
      </c>
      <c r="D28" s="15" t="s">
        <v>138</v>
      </c>
      <c r="E28" s="14" t="s">
        <v>9</v>
      </c>
      <c r="F28" s="13">
        <f>0.8*1.2*10</f>
        <v>9.6</v>
      </c>
      <c r="G28" s="18"/>
      <c r="H28" s="21"/>
    </row>
    <row r="29" spans="1:8">
      <c r="A29" s="11" t="s">
        <v>62</v>
      </c>
      <c r="B29" s="11" t="s">
        <v>29</v>
      </c>
      <c r="C29" s="11" t="s">
        <v>19</v>
      </c>
      <c r="D29" s="36" t="s">
        <v>31</v>
      </c>
      <c r="E29" s="11" t="s">
        <v>10</v>
      </c>
      <c r="F29" s="13">
        <f>F26</f>
        <v>4.8</v>
      </c>
      <c r="G29" s="37"/>
      <c r="H29" s="21"/>
    </row>
    <row r="30" spans="1:8" ht="29.25">
      <c r="A30" s="11" t="s">
        <v>63</v>
      </c>
      <c r="B30" s="11" t="s">
        <v>29</v>
      </c>
      <c r="C30" s="14" t="s">
        <v>125</v>
      </c>
      <c r="D30" s="15" t="s">
        <v>126</v>
      </c>
      <c r="E30" s="11" t="s">
        <v>10</v>
      </c>
      <c r="F30" s="13">
        <f>F29</f>
        <v>4.8</v>
      </c>
      <c r="G30" s="37"/>
      <c r="H30" s="21"/>
    </row>
    <row r="31" spans="1:8" ht="28.5">
      <c r="A31" s="11" t="s">
        <v>127</v>
      </c>
      <c r="B31" s="11" t="s">
        <v>29</v>
      </c>
      <c r="C31" s="11" t="s">
        <v>11</v>
      </c>
      <c r="D31" s="36" t="s">
        <v>135</v>
      </c>
      <c r="E31" s="11" t="s">
        <v>13</v>
      </c>
      <c r="F31" s="13">
        <f>((5*1.15)+(5*1.45))*10*0.56+(0.6*8*10*2.24)+(3*6*10*0.56)</f>
        <v>281.12</v>
      </c>
      <c r="G31" s="37"/>
      <c r="H31" s="21"/>
    </row>
    <row r="32" spans="1:8">
      <c r="A32" s="11" t="s">
        <v>140</v>
      </c>
      <c r="B32" s="11" t="s">
        <v>29</v>
      </c>
      <c r="C32" s="11" t="s">
        <v>21</v>
      </c>
      <c r="D32" s="36" t="s">
        <v>113</v>
      </c>
      <c r="E32" s="11" t="s">
        <v>13</v>
      </c>
      <c r="F32" s="13">
        <f>(2.54*9*10)*0.25+(0.75*20*0.25*20)</f>
        <v>132.15</v>
      </c>
      <c r="G32" s="37"/>
      <c r="H32" s="21"/>
    </row>
    <row r="33" spans="1:9">
      <c r="A33" s="11" t="s">
        <v>141</v>
      </c>
      <c r="B33" s="11" t="s">
        <v>29</v>
      </c>
      <c r="C33" s="14" t="s">
        <v>35</v>
      </c>
      <c r="D33" s="15" t="s">
        <v>40</v>
      </c>
      <c r="E33" s="14" t="s">
        <v>13</v>
      </c>
      <c r="F33" s="13">
        <f>(0.6*0.6*0.01*7850)*10</f>
        <v>282.59999999999997</v>
      </c>
      <c r="G33" s="18"/>
      <c r="H33" s="21"/>
    </row>
    <row r="34" spans="1:9">
      <c r="A34" s="11"/>
      <c r="B34" s="11"/>
      <c r="C34" s="14"/>
      <c r="D34" s="42" t="s">
        <v>57</v>
      </c>
      <c r="E34" s="14"/>
      <c r="F34" s="13"/>
      <c r="G34" s="18"/>
      <c r="H34" s="41"/>
      <c r="I34" s="19"/>
    </row>
    <row r="35" spans="1:9">
      <c r="A35" s="10">
        <v>3</v>
      </c>
      <c r="B35" s="2"/>
      <c r="C35" s="2"/>
      <c r="D35" s="6" t="s">
        <v>55</v>
      </c>
      <c r="E35" s="2"/>
      <c r="F35" s="2"/>
      <c r="G35" s="12"/>
      <c r="H35" s="12"/>
    </row>
    <row r="36" spans="1:9" ht="28.5">
      <c r="A36" s="11" t="s">
        <v>64</v>
      </c>
      <c r="B36" s="11" t="s">
        <v>29</v>
      </c>
      <c r="C36" s="11" t="s">
        <v>36</v>
      </c>
      <c r="D36" s="36" t="s">
        <v>37</v>
      </c>
      <c r="E36" s="14" t="s">
        <v>13</v>
      </c>
      <c r="F36" s="35">
        <f>(((0.4*4*7.7*2)+(0.4*4*6.5*2)+(0.4*4*7*4)+(0.4*4*7.5*2))*0.003*7850)*1.5</f>
        <v>4035.5280000000002</v>
      </c>
      <c r="G36" s="18"/>
      <c r="H36" s="21"/>
    </row>
    <row r="37" spans="1:9" ht="28.5">
      <c r="A37" s="11" t="s">
        <v>65</v>
      </c>
      <c r="B37" s="11" t="s">
        <v>29</v>
      </c>
      <c r="C37" s="11" t="s">
        <v>36</v>
      </c>
      <c r="D37" s="36" t="s">
        <v>119</v>
      </c>
      <c r="E37" s="14" t="s">
        <v>13</v>
      </c>
      <c r="F37" s="35">
        <f>(((((11.44*2)+(0.86*12)+(1.44*10))*5.61)*11))*1.5+((1.4*2)*2*5.61)</f>
        <v>4437.51</v>
      </c>
      <c r="G37" s="18"/>
      <c r="H37" s="39"/>
      <c r="I37" s="40"/>
    </row>
    <row r="38" spans="1:9" ht="28.5">
      <c r="A38" s="11" t="s">
        <v>66</v>
      </c>
      <c r="B38" s="11" t="s">
        <v>29</v>
      </c>
      <c r="C38" s="11" t="s">
        <v>36</v>
      </c>
      <c r="D38" s="36" t="s">
        <v>38</v>
      </c>
      <c r="E38" s="17" t="s">
        <v>13</v>
      </c>
      <c r="F38" s="13">
        <f>((0.7*1.51*0.003*7850))*9*1.5</f>
        <v>336.04672499999992</v>
      </c>
      <c r="G38" s="18"/>
      <c r="H38" s="21"/>
      <c r="I38" s="38"/>
    </row>
    <row r="39" spans="1:9" ht="28.5">
      <c r="A39" s="11" t="s">
        <v>67</v>
      </c>
      <c r="B39" s="11" t="s">
        <v>29</v>
      </c>
      <c r="C39" s="11" t="s">
        <v>36</v>
      </c>
      <c r="D39" s="36" t="s">
        <v>114</v>
      </c>
      <c r="E39" s="17" t="s">
        <v>13</v>
      </c>
      <c r="F39" s="13">
        <f>((6.04+5.45+0.75+0.84+0.99+0.91+0.88+0.8+0.72+0.68+0.65+0.51+0.41+0.69+0.58+0.51+0.45+0.38+0.3+0.24+0.2+0.9+0.78+0.28+0.28+0.14+0.16)*4.52)*19+(((6.04+5.45+0.75+0.84+0.99+0.91+0.88+0.8+0.72+0.68+0.65+0.51+0.41+0.69+0.58+0.51+0.45+0.38+0.3+0.24+0.2)*2)*9)*1.5+((8.1+7.4+0.8+1+1.34+1.06+1.2+0.95+1+0.9+0.91+0.7+0.74+0.35+0.25+0.27+0.32+0.4+0.47+0.55+0.7+0.72+0.21+0.4+0.36)*2*4.52)</f>
        <v>3093.2615999999998</v>
      </c>
      <c r="G39" s="18"/>
      <c r="H39" s="21"/>
      <c r="I39" s="38"/>
    </row>
    <row r="40" spans="1:9" ht="28.5">
      <c r="A40" s="11" t="s">
        <v>68</v>
      </c>
      <c r="B40" s="11" t="s">
        <v>29</v>
      </c>
      <c r="C40" s="11" t="s">
        <v>36</v>
      </c>
      <c r="D40" s="36" t="s">
        <v>128</v>
      </c>
      <c r="E40" s="17" t="s">
        <v>13</v>
      </c>
      <c r="F40" s="13">
        <f>((((125.44*2)+(133.02*2)+(116.77*2)+(108.63*2)+(99.18*2))-45.2)*4.52)+(((25.1*2)+(20*1*2))*4.52)</f>
        <v>5474.0815999999986</v>
      </c>
      <c r="G40" s="18"/>
      <c r="H40" s="21"/>
      <c r="I40" s="19"/>
    </row>
    <row r="41" spans="1:9" ht="28.5">
      <c r="A41" s="11" t="s">
        <v>69</v>
      </c>
      <c r="B41" s="11" t="s">
        <v>29</v>
      </c>
      <c r="C41" s="17" t="s">
        <v>23</v>
      </c>
      <c r="D41" s="36" t="s">
        <v>39</v>
      </c>
      <c r="E41" s="17" t="s">
        <v>13</v>
      </c>
      <c r="F41" s="13">
        <f>(3*19)*5.42+(4*2*5.42)</f>
        <v>352.3</v>
      </c>
      <c r="G41" s="18"/>
      <c r="H41" s="21"/>
      <c r="I41" s="38"/>
    </row>
    <row r="42" spans="1:9">
      <c r="A42" s="11" t="s">
        <v>84</v>
      </c>
      <c r="B42" s="11" t="s">
        <v>29</v>
      </c>
      <c r="C42" s="14" t="s">
        <v>35</v>
      </c>
      <c r="D42" s="15" t="s">
        <v>118</v>
      </c>
      <c r="E42" s="17" t="s">
        <v>13</v>
      </c>
      <c r="F42" s="35">
        <f>(0.1*0.01*22*7850)</f>
        <v>172.7</v>
      </c>
      <c r="G42" s="18"/>
      <c r="H42" s="21"/>
    </row>
    <row r="43" spans="1:9">
      <c r="A43" s="11"/>
      <c r="B43" s="11"/>
      <c r="C43" s="14"/>
      <c r="D43" s="42" t="s">
        <v>70</v>
      </c>
      <c r="E43" s="17"/>
      <c r="F43" s="35"/>
      <c r="G43" s="18"/>
      <c r="H43" s="41"/>
      <c r="I43" s="19"/>
    </row>
    <row r="44" spans="1:9">
      <c r="A44" s="10">
        <v>4</v>
      </c>
      <c r="B44" s="2"/>
      <c r="C44" s="2"/>
      <c r="D44" s="6" t="s">
        <v>90</v>
      </c>
      <c r="E44" s="2"/>
      <c r="F44" s="2"/>
      <c r="G44" s="12"/>
      <c r="H44" s="12"/>
      <c r="I44" s="19"/>
    </row>
    <row r="45" spans="1:9">
      <c r="A45" s="11" t="s">
        <v>71</v>
      </c>
      <c r="B45" s="11" t="s">
        <v>29</v>
      </c>
      <c r="C45" s="14" t="s">
        <v>42</v>
      </c>
      <c r="D45" s="15" t="s">
        <v>44</v>
      </c>
      <c r="E45" s="17" t="s">
        <v>43</v>
      </c>
      <c r="F45" s="35">
        <f>48.56*2</f>
        <v>97.12</v>
      </c>
      <c r="G45" s="18"/>
      <c r="H45" s="21"/>
      <c r="I45" s="19"/>
    </row>
    <row r="46" spans="1:9">
      <c r="A46" s="11" t="s">
        <v>85</v>
      </c>
      <c r="B46" s="11" t="s">
        <v>29</v>
      </c>
      <c r="C46" s="17" t="s">
        <v>41</v>
      </c>
      <c r="D46" s="15" t="s">
        <v>45</v>
      </c>
      <c r="E46" s="17" t="s">
        <v>43</v>
      </c>
      <c r="F46" s="35">
        <f>(8.5*4)</f>
        <v>34</v>
      </c>
      <c r="G46" s="18"/>
      <c r="H46" s="21"/>
      <c r="I46" s="19"/>
    </row>
    <row r="47" spans="1:9" ht="29.25">
      <c r="A47" s="11" t="s">
        <v>86</v>
      </c>
      <c r="B47" s="11" t="s">
        <v>29</v>
      </c>
      <c r="C47" s="17" t="s">
        <v>47</v>
      </c>
      <c r="D47" s="15" t="s">
        <v>46</v>
      </c>
      <c r="E47" s="17" t="s">
        <v>9</v>
      </c>
      <c r="F47" s="35">
        <f>(1222.27+31.6)*1.059</f>
        <v>1327.8483299999998</v>
      </c>
      <c r="G47" s="18"/>
      <c r="H47" s="21"/>
      <c r="I47" s="19"/>
    </row>
    <row r="48" spans="1:9" ht="29.25">
      <c r="A48" s="11" t="s">
        <v>87</v>
      </c>
      <c r="B48" s="11" t="s">
        <v>29</v>
      </c>
      <c r="C48" s="17" t="s">
        <v>47</v>
      </c>
      <c r="D48" s="15" t="s">
        <v>48</v>
      </c>
      <c r="E48" s="17" t="s">
        <v>9</v>
      </c>
      <c r="F48" s="35">
        <f>(42.88+23.38+55.23)*1.1</f>
        <v>133.63900000000001</v>
      </c>
      <c r="G48" s="18"/>
      <c r="H48" s="21"/>
      <c r="I48" s="19"/>
    </row>
    <row r="49" spans="1:9" ht="29.25">
      <c r="A49" s="11" t="s">
        <v>88</v>
      </c>
      <c r="B49" s="11" t="s">
        <v>29</v>
      </c>
      <c r="C49" s="17" t="s">
        <v>117</v>
      </c>
      <c r="D49" s="15" t="s">
        <v>115</v>
      </c>
      <c r="E49" s="17" t="s">
        <v>43</v>
      </c>
      <c r="F49" s="35">
        <v>54.1</v>
      </c>
      <c r="G49" s="18"/>
      <c r="H49" s="21"/>
      <c r="I49" s="19"/>
    </row>
    <row r="50" spans="1:9">
      <c r="A50" s="11" t="s">
        <v>89</v>
      </c>
      <c r="B50" s="11" t="s">
        <v>29</v>
      </c>
      <c r="C50" s="17" t="s">
        <v>49</v>
      </c>
      <c r="D50" s="15" t="s">
        <v>50</v>
      </c>
      <c r="E50" s="17" t="s">
        <v>43</v>
      </c>
      <c r="F50" s="35">
        <f>(4.9*4)+(5.9*2)+(5.5*4)+(5.1*4)+(5.6*2)+(5.62*2)+(5.21*2)+(6.21*2)</f>
        <v>119.08000000000001</v>
      </c>
      <c r="G50" s="18"/>
      <c r="H50" s="21"/>
      <c r="I50" s="19"/>
    </row>
    <row r="51" spans="1:9" ht="28.5">
      <c r="A51" s="11" t="s">
        <v>116</v>
      </c>
      <c r="B51" s="11" t="s">
        <v>29</v>
      </c>
      <c r="C51" s="11" t="s">
        <v>30</v>
      </c>
      <c r="D51" s="36" t="s">
        <v>53</v>
      </c>
      <c r="E51" s="11" t="s">
        <v>9</v>
      </c>
      <c r="F51" s="35">
        <f>21.5*5</f>
        <v>107.5</v>
      </c>
      <c r="G51" s="18"/>
      <c r="H51" s="21"/>
      <c r="I51" s="19"/>
    </row>
    <row r="52" spans="1:9">
      <c r="A52" s="11"/>
      <c r="B52" s="11"/>
      <c r="C52" s="11"/>
      <c r="D52" s="42" t="s">
        <v>73</v>
      </c>
      <c r="E52" s="11"/>
      <c r="F52" s="35"/>
      <c r="G52" s="18"/>
      <c r="H52" s="41"/>
      <c r="I52" s="19"/>
    </row>
    <row r="53" spans="1:9">
      <c r="A53" s="10">
        <v>5</v>
      </c>
      <c r="B53" s="2"/>
      <c r="C53" s="2"/>
      <c r="D53" s="6" t="s">
        <v>72</v>
      </c>
      <c r="E53" s="2"/>
      <c r="F53" s="2"/>
      <c r="G53" s="12"/>
      <c r="H53" s="12"/>
      <c r="I53" s="19"/>
    </row>
    <row r="54" spans="1:9">
      <c r="A54" s="11" t="s">
        <v>91</v>
      </c>
      <c r="B54" s="11" t="s">
        <v>29</v>
      </c>
      <c r="C54" s="11" t="s">
        <v>22</v>
      </c>
      <c r="D54" s="36" t="s">
        <v>32</v>
      </c>
      <c r="E54" s="11" t="s">
        <v>9</v>
      </c>
      <c r="F54" s="35">
        <f>(3.52*36+(7.04*13)+(9.6*16)+50+(0.7*34))*0.6</f>
        <v>267.38400000000001</v>
      </c>
      <c r="G54" s="18"/>
      <c r="H54" s="21"/>
      <c r="I54" s="19"/>
    </row>
    <row r="55" spans="1:9">
      <c r="A55" s="16"/>
      <c r="B55" s="16"/>
      <c r="C55" s="17"/>
      <c r="D55" s="42" t="s">
        <v>92</v>
      </c>
      <c r="E55" s="17"/>
      <c r="F55" s="17"/>
      <c r="G55" s="1"/>
      <c r="H55" s="41"/>
      <c r="I55" s="19"/>
    </row>
    <row r="56" spans="1:9">
      <c r="A56" s="10">
        <v>6</v>
      </c>
      <c r="B56" s="2"/>
      <c r="C56" s="2"/>
      <c r="D56" s="6" t="s">
        <v>93</v>
      </c>
      <c r="E56" s="2"/>
      <c r="F56" s="2"/>
      <c r="G56" s="12"/>
      <c r="H56" s="12"/>
    </row>
    <row r="57" spans="1:9">
      <c r="A57" s="11" t="s">
        <v>105</v>
      </c>
      <c r="B57" s="11" t="s">
        <v>29</v>
      </c>
      <c r="C57" s="11" t="s">
        <v>95</v>
      </c>
      <c r="D57" s="36" t="s">
        <v>94</v>
      </c>
      <c r="E57" s="11" t="s">
        <v>43</v>
      </c>
      <c r="F57" s="35">
        <f>(71.5*3+11.85*2)*0.6</f>
        <v>142.91999999999999</v>
      </c>
      <c r="G57" s="18"/>
      <c r="H57" s="21"/>
    </row>
    <row r="58" spans="1:9" ht="28.5">
      <c r="A58" s="11" t="s">
        <v>106</v>
      </c>
      <c r="B58" s="11" t="s">
        <v>29</v>
      </c>
      <c r="C58" s="11" t="s">
        <v>133</v>
      </c>
      <c r="D58" s="36" t="s">
        <v>132</v>
      </c>
      <c r="E58" s="11" t="s">
        <v>99</v>
      </c>
      <c r="F58" s="35">
        <f>5*3</f>
        <v>15</v>
      </c>
      <c r="G58" s="18"/>
      <c r="H58" s="21"/>
      <c r="I58" s="19"/>
    </row>
    <row r="59" spans="1:9">
      <c r="A59" s="11" t="s">
        <v>107</v>
      </c>
      <c r="B59" s="11" t="s">
        <v>29</v>
      </c>
      <c r="C59" s="11" t="s">
        <v>100</v>
      </c>
      <c r="D59" s="36" t="s">
        <v>98</v>
      </c>
      <c r="E59" s="11" t="s">
        <v>43</v>
      </c>
      <c r="F59" s="35">
        <f>F57*3</f>
        <v>428.76</v>
      </c>
      <c r="G59" s="18"/>
      <c r="H59" s="21"/>
    </row>
    <row r="60" spans="1:9">
      <c r="A60" s="11" t="s">
        <v>108</v>
      </c>
      <c r="B60" s="11" t="s">
        <v>29</v>
      </c>
      <c r="C60" s="11" t="s">
        <v>102</v>
      </c>
      <c r="D60" s="36" t="s">
        <v>101</v>
      </c>
      <c r="E60" s="11" t="s">
        <v>99</v>
      </c>
      <c r="F60" s="35">
        <v>2</v>
      </c>
      <c r="G60" s="18"/>
      <c r="H60" s="21"/>
    </row>
    <row r="61" spans="1:9">
      <c r="A61" s="11" t="s">
        <v>109</v>
      </c>
      <c r="B61" s="11" t="s">
        <v>29</v>
      </c>
      <c r="C61" s="11" t="s">
        <v>104</v>
      </c>
      <c r="D61" s="36" t="s">
        <v>103</v>
      </c>
      <c r="E61" s="11" t="s">
        <v>43</v>
      </c>
      <c r="F61" s="35">
        <f>4*7</f>
        <v>28</v>
      </c>
      <c r="G61" s="18"/>
      <c r="H61" s="21"/>
    </row>
    <row r="62" spans="1:9">
      <c r="A62" s="11" t="s">
        <v>174</v>
      </c>
      <c r="B62" s="11" t="s">
        <v>29</v>
      </c>
      <c r="C62" s="11" t="s">
        <v>173</v>
      </c>
      <c r="D62" s="36" t="s">
        <v>172</v>
      </c>
      <c r="E62" s="11" t="s">
        <v>99</v>
      </c>
      <c r="F62" s="35">
        <v>15</v>
      </c>
      <c r="G62" s="18"/>
      <c r="H62" s="21"/>
      <c r="I62" s="19"/>
    </row>
    <row r="63" spans="1:9">
      <c r="A63" s="11"/>
      <c r="B63" s="11"/>
      <c r="C63" s="11"/>
      <c r="D63" s="42" t="s">
        <v>110</v>
      </c>
      <c r="E63" s="11"/>
      <c r="F63" s="35"/>
      <c r="G63" s="18"/>
      <c r="H63" s="41"/>
      <c r="I63" s="19"/>
    </row>
    <row r="64" spans="1:9">
      <c r="A64" s="27"/>
      <c r="B64" s="27"/>
      <c r="C64" s="28"/>
      <c r="D64" s="29" t="s">
        <v>24</v>
      </c>
      <c r="E64" s="28"/>
      <c r="F64" s="28"/>
      <c r="G64" s="30"/>
      <c r="H64" s="31"/>
    </row>
    <row r="65" spans="1:9">
      <c r="A65" s="16"/>
      <c r="B65" s="16"/>
      <c r="C65" s="14"/>
      <c r="D65" s="23" t="s">
        <v>27</v>
      </c>
      <c r="E65" s="14"/>
      <c r="F65" s="24"/>
      <c r="G65" s="25"/>
      <c r="H65" s="26"/>
      <c r="I65" s="19"/>
    </row>
    <row r="66" spans="1:9" s="34" customFormat="1">
      <c r="A66" s="27"/>
      <c r="B66" s="27"/>
      <c r="C66" s="28"/>
      <c r="D66" s="32" t="s">
        <v>25</v>
      </c>
      <c r="E66" s="30"/>
      <c r="F66" s="30"/>
      <c r="G66" s="30"/>
      <c r="H66" s="33"/>
      <c r="I66" s="43"/>
    </row>
    <row r="67" spans="1:9">
      <c r="A67" s="22"/>
      <c r="B67" s="22"/>
      <c r="C67" s="22"/>
      <c r="D67" s="22"/>
      <c r="E67" s="22"/>
      <c r="F67" s="22"/>
      <c r="G67" s="22"/>
      <c r="H67" s="22"/>
    </row>
    <row r="68" spans="1:9">
      <c r="A68" s="22"/>
      <c r="B68" s="22"/>
      <c r="C68" s="22"/>
      <c r="D68" s="22"/>
      <c r="E68" s="22"/>
      <c r="F68" s="22"/>
      <c r="G68" s="22"/>
      <c r="H68" s="22"/>
    </row>
    <row r="71" spans="1:9">
      <c r="E71" s="50" t="s">
        <v>26</v>
      </c>
      <c r="F71" s="50"/>
      <c r="G71" s="50"/>
      <c r="H71" s="50"/>
    </row>
    <row r="72" spans="1:9">
      <c r="E72" s="51" t="s">
        <v>176</v>
      </c>
      <c r="F72" s="51"/>
      <c r="G72" s="51"/>
      <c r="H72" s="51"/>
    </row>
    <row r="73" spans="1:9">
      <c r="E73" s="52"/>
      <c r="F73" s="52"/>
      <c r="G73" s="52"/>
      <c r="H73" s="52"/>
    </row>
  </sheetData>
  <mergeCells count="8">
    <mergeCell ref="A1:H8"/>
    <mergeCell ref="E71:H71"/>
    <mergeCell ref="E72:H72"/>
    <mergeCell ref="E73:H73"/>
    <mergeCell ref="E13:H13"/>
    <mergeCell ref="B11:H11"/>
    <mergeCell ref="B12:H12"/>
    <mergeCell ref="A10:H10"/>
  </mergeCells>
  <pageMargins left="0.51181102362204722" right="0.51181102362204722" top="0.78740157480314965" bottom="0.78740157480314965" header="0.31496062992125984" footer="0.31496062992125984"/>
  <pageSetup paperSize="9" scale="79" fitToHeight="0" orientation="landscape" r:id="rId1"/>
  <headerFooter>
    <oddFooter>&amp;C&amp;"Arial,Normal"&amp;8Prefeitura Municipal da Estância Turística de Paraguaçu Paulista - Av. Siqueira Campos 1430 - CEP 19.703-061 - Fone: (18)3361-9100 - Fax: (18)3361-1331 – Estância Turística de Paraguaçu Paulista - SP &amp;R&amp;P</oddFooter>
  </headerFooter>
  <rowBreaks count="2" manualBreakCount="2">
    <brk id="34" max="7" man="1"/>
    <brk id="52" max="7" man="1"/>
  </rowBreaks>
  <colBreaks count="1" manualBreakCount="1">
    <brk id="3" max="6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view="pageBreakPreview" topLeftCell="A55" zoomScale="95" zoomScaleNormal="150" zoomScaleSheetLayoutView="100" workbookViewId="0">
      <selection activeCell="E13" sqref="E13:H13"/>
    </sheetView>
  </sheetViews>
  <sheetFormatPr defaultRowHeight="15"/>
  <cols>
    <col min="1" max="1" width="7.5703125" customWidth="1"/>
    <col min="2" max="2" width="13.28515625" customWidth="1"/>
    <col min="3" max="3" width="15.5703125" bestFit="1" customWidth="1"/>
    <col min="4" max="4" width="79.28515625" customWidth="1"/>
    <col min="6" max="6" width="12.5703125" customWidth="1"/>
    <col min="7" max="7" width="16.7109375" customWidth="1"/>
    <col min="8" max="8" width="20.28515625" customWidth="1"/>
    <col min="9" max="9" width="16" bestFit="1" customWidth="1"/>
    <col min="10" max="10" width="17.85546875" customWidth="1"/>
    <col min="11" max="11" width="13.7109375" bestFit="1" customWidth="1"/>
  </cols>
  <sheetData>
    <row r="1" spans="1:8" ht="15" customHeight="1">
      <c r="A1" s="44" t="s">
        <v>14</v>
      </c>
      <c r="B1" s="45"/>
      <c r="C1" s="45"/>
      <c r="D1" s="45"/>
      <c r="E1" s="45"/>
      <c r="F1" s="45"/>
      <c r="G1" s="45"/>
      <c r="H1" s="46"/>
    </row>
    <row r="2" spans="1:8" ht="15" customHeight="1">
      <c r="A2" s="47"/>
      <c r="B2" s="48"/>
      <c r="C2" s="48"/>
      <c r="D2" s="48"/>
      <c r="E2" s="48"/>
      <c r="F2" s="48"/>
      <c r="G2" s="48"/>
      <c r="H2" s="49"/>
    </row>
    <row r="3" spans="1:8" ht="15" customHeight="1">
      <c r="A3" s="47"/>
      <c r="B3" s="48"/>
      <c r="C3" s="48"/>
      <c r="D3" s="48"/>
      <c r="E3" s="48"/>
      <c r="F3" s="48"/>
      <c r="G3" s="48"/>
      <c r="H3" s="49"/>
    </row>
    <row r="4" spans="1:8" ht="15" customHeight="1">
      <c r="A4" s="47"/>
      <c r="B4" s="48"/>
      <c r="C4" s="48"/>
      <c r="D4" s="48"/>
      <c r="E4" s="48"/>
      <c r="F4" s="48"/>
      <c r="G4" s="48"/>
      <c r="H4" s="49"/>
    </row>
    <row r="5" spans="1:8" ht="15" customHeight="1">
      <c r="A5" s="47"/>
      <c r="B5" s="48"/>
      <c r="C5" s="48"/>
      <c r="D5" s="48"/>
      <c r="E5" s="48"/>
      <c r="F5" s="48"/>
      <c r="G5" s="48"/>
      <c r="H5" s="49"/>
    </row>
    <row r="6" spans="1:8" ht="15" customHeight="1">
      <c r="A6" s="47"/>
      <c r="B6" s="48"/>
      <c r="C6" s="48"/>
      <c r="D6" s="48"/>
      <c r="E6" s="48"/>
      <c r="F6" s="48"/>
      <c r="G6" s="48"/>
      <c r="H6" s="49"/>
    </row>
    <row r="7" spans="1:8" ht="15" customHeight="1">
      <c r="A7" s="47"/>
      <c r="B7" s="48"/>
      <c r="C7" s="48"/>
      <c r="D7" s="48"/>
      <c r="E7" s="48"/>
      <c r="F7" s="48"/>
      <c r="G7" s="48"/>
      <c r="H7" s="49"/>
    </row>
    <row r="8" spans="1:8" ht="15" customHeight="1">
      <c r="A8" s="47"/>
      <c r="B8" s="48"/>
      <c r="C8" s="48"/>
      <c r="D8" s="48"/>
      <c r="E8" s="48"/>
      <c r="F8" s="48"/>
      <c r="G8" s="48"/>
      <c r="H8" s="49"/>
    </row>
    <row r="9" spans="1:8" ht="15" customHeight="1">
      <c r="A9" s="7"/>
      <c r="B9" s="8"/>
      <c r="C9" s="8"/>
      <c r="D9" s="8"/>
      <c r="E9" s="8"/>
      <c r="F9" s="8"/>
      <c r="G9" s="8"/>
      <c r="H9" s="9"/>
    </row>
    <row r="10" spans="1:8" ht="15" customHeight="1">
      <c r="A10" s="57" t="s">
        <v>121</v>
      </c>
      <c r="B10" s="58"/>
      <c r="C10" s="58"/>
      <c r="D10" s="58"/>
      <c r="E10" s="58"/>
      <c r="F10" s="58"/>
      <c r="G10" s="58"/>
      <c r="H10" s="59"/>
    </row>
    <row r="11" spans="1:8" ht="15" customHeight="1">
      <c r="A11" s="3"/>
      <c r="B11" s="55" t="s">
        <v>120</v>
      </c>
      <c r="C11" s="55"/>
      <c r="D11" s="55"/>
      <c r="E11" s="55"/>
      <c r="F11" s="55"/>
      <c r="G11" s="55"/>
      <c r="H11" s="56"/>
    </row>
    <row r="12" spans="1:8" ht="15" customHeight="1">
      <c r="A12" s="3"/>
      <c r="B12" s="55" t="s">
        <v>18</v>
      </c>
      <c r="C12" s="55"/>
      <c r="D12" s="55"/>
      <c r="E12" s="55"/>
      <c r="F12" s="55"/>
      <c r="G12" s="55"/>
      <c r="H12" s="56"/>
    </row>
    <row r="13" spans="1:8" ht="15" customHeight="1">
      <c r="A13" s="4"/>
      <c r="B13" s="5" t="s">
        <v>28</v>
      </c>
      <c r="C13" s="5"/>
      <c r="D13" s="5"/>
      <c r="E13" s="53" t="s">
        <v>178</v>
      </c>
      <c r="F13" s="53"/>
      <c r="G13" s="53"/>
      <c r="H13" s="54"/>
    </row>
    <row r="14" spans="1:8" ht="30">
      <c r="A14" s="10" t="s">
        <v>0</v>
      </c>
      <c r="B14" s="20" t="s">
        <v>1</v>
      </c>
      <c r="C14" s="20" t="s">
        <v>2</v>
      </c>
      <c r="D14" s="10" t="s">
        <v>3</v>
      </c>
      <c r="E14" s="10" t="s">
        <v>4</v>
      </c>
      <c r="F14" s="10" t="s">
        <v>5</v>
      </c>
      <c r="G14" s="60" t="s">
        <v>121</v>
      </c>
      <c r="H14" s="61"/>
    </row>
    <row r="15" spans="1:8" ht="4.5" customHeight="1">
      <c r="A15" s="1"/>
      <c r="B15" s="1"/>
      <c r="C15" s="1"/>
      <c r="D15" s="1"/>
      <c r="E15" s="1"/>
      <c r="F15" s="1"/>
      <c r="G15" s="68"/>
      <c r="H15" s="69"/>
    </row>
    <row r="16" spans="1:8">
      <c r="A16" s="10">
        <v>1</v>
      </c>
      <c r="B16" s="2"/>
      <c r="C16" s="2"/>
      <c r="D16" s="6" t="s">
        <v>74</v>
      </c>
      <c r="E16" s="2"/>
      <c r="F16" s="2"/>
      <c r="G16" s="64"/>
      <c r="H16" s="65"/>
    </row>
    <row r="17" spans="1:8" ht="30" customHeight="1">
      <c r="A17" s="11" t="s">
        <v>20</v>
      </c>
      <c r="B17" s="11" t="s">
        <v>29</v>
      </c>
      <c r="C17" s="14" t="s">
        <v>130</v>
      </c>
      <c r="D17" s="15" t="s">
        <v>129</v>
      </c>
      <c r="E17" s="14" t="s">
        <v>9</v>
      </c>
      <c r="F17" s="13">
        <f>1.5*4</f>
        <v>6</v>
      </c>
      <c r="G17" s="66" t="s">
        <v>134</v>
      </c>
      <c r="H17" s="67"/>
    </row>
    <row r="18" spans="1:8" ht="30.75" customHeight="1">
      <c r="A18" s="11" t="s">
        <v>12</v>
      </c>
      <c r="B18" s="11" t="s">
        <v>29</v>
      </c>
      <c r="C18" s="14" t="s">
        <v>76</v>
      </c>
      <c r="D18" s="15" t="s">
        <v>75</v>
      </c>
      <c r="E18" s="14" t="s">
        <v>9</v>
      </c>
      <c r="F18" s="13">
        <f>140.42*2</f>
        <v>280.83999999999997</v>
      </c>
      <c r="G18" s="66" t="s">
        <v>122</v>
      </c>
      <c r="H18" s="67"/>
    </row>
    <row r="19" spans="1:8" ht="33.75" customHeight="1">
      <c r="A19" s="11" t="s">
        <v>15</v>
      </c>
      <c r="B19" s="11" t="s">
        <v>29</v>
      </c>
      <c r="C19" s="14" t="s">
        <v>81</v>
      </c>
      <c r="D19" s="15" t="s">
        <v>77</v>
      </c>
      <c r="E19" s="14" t="s">
        <v>43</v>
      </c>
      <c r="F19" s="13">
        <f>4*7*2</f>
        <v>56</v>
      </c>
      <c r="G19" s="66" t="s">
        <v>124</v>
      </c>
      <c r="H19" s="67"/>
    </row>
    <row r="20" spans="1:8">
      <c r="A20" s="11" t="s">
        <v>16</v>
      </c>
      <c r="B20" s="11" t="s">
        <v>29</v>
      </c>
      <c r="C20" s="14" t="s">
        <v>80</v>
      </c>
      <c r="D20" s="15" t="s">
        <v>78</v>
      </c>
      <c r="E20" s="14" t="s">
        <v>79</v>
      </c>
      <c r="F20" s="13">
        <f>56*3</f>
        <v>168</v>
      </c>
      <c r="G20" s="62" t="s">
        <v>123</v>
      </c>
      <c r="H20" s="63"/>
    </row>
    <row r="21" spans="1:8" ht="37.5" customHeight="1">
      <c r="A21" s="11" t="s">
        <v>17</v>
      </c>
      <c r="B21" s="11" t="s">
        <v>29</v>
      </c>
      <c r="C21" s="14" t="s">
        <v>112</v>
      </c>
      <c r="D21" s="15" t="s">
        <v>111</v>
      </c>
      <c r="E21" s="14" t="s">
        <v>9</v>
      </c>
      <c r="F21" s="13">
        <f>0.8*1.2*10</f>
        <v>9.6</v>
      </c>
      <c r="G21" s="66" t="s">
        <v>142</v>
      </c>
      <c r="H21" s="67"/>
    </row>
    <row r="22" spans="1:8" ht="29.25">
      <c r="A22" s="11" t="s">
        <v>131</v>
      </c>
      <c r="B22" s="11" t="s">
        <v>29</v>
      </c>
      <c r="C22" s="14" t="s">
        <v>83</v>
      </c>
      <c r="D22" s="15" t="s">
        <v>82</v>
      </c>
      <c r="E22" s="14" t="s">
        <v>10</v>
      </c>
      <c r="F22" s="13">
        <f>(F21+F26)*1.3</f>
        <v>18.72</v>
      </c>
      <c r="G22" s="66" t="s">
        <v>143</v>
      </c>
      <c r="H22" s="67"/>
    </row>
    <row r="23" spans="1:8">
      <c r="A23" s="11"/>
      <c r="B23" s="11"/>
      <c r="C23" s="14"/>
      <c r="D23" s="42"/>
      <c r="E23" s="14"/>
      <c r="F23" s="13"/>
      <c r="G23" s="62"/>
      <c r="H23" s="63"/>
    </row>
    <row r="24" spans="1:8">
      <c r="A24" s="10">
        <v>2</v>
      </c>
      <c r="B24" s="2"/>
      <c r="C24" s="2"/>
      <c r="D24" s="6" t="s">
        <v>54</v>
      </c>
      <c r="E24" s="2"/>
      <c r="F24" s="2"/>
      <c r="G24" s="64"/>
      <c r="H24" s="65"/>
    </row>
    <row r="25" spans="1:8">
      <c r="A25" s="11" t="s">
        <v>58</v>
      </c>
      <c r="B25" s="11" t="s">
        <v>29</v>
      </c>
      <c r="C25" s="14" t="s">
        <v>52</v>
      </c>
      <c r="D25" s="15" t="s">
        <v>51</v>
      </c>
      <c r="E25" s="14" t="s">
        <v>43</v>
      </c>
      <c r="F25" s="13">
        <f>2*4*10</f>
        <v>80</v>
      </c>
      <c r="G25" s="62" t="s">
        <v>144</v>
      </c>
      <c r="H25" s="63"/>
    </row>
    <row r="26" spans="1:8" ht="29.25" customHeight="1">
      <c r="A26" s="11" t="s">
        <v>59</v>
      </c>
      <c r="B26" s="11" t="s">
        <v>29</v>
      </c>
      <c r="C26" s="14" t="s">
        <v>34</v>
      </c>
      <c r="D26" s="15" t="s">
        <v>33</v>
      </c>
      <c r="E26" s="14" t="s">
        <v>10</v>
      </c>
      <c r="F26" s="13">
        <f>0.8*0.5*1.2*10</f>
        <v>4.8</v>
      </c>
      <c r="G26" s="66" t="s">
        <v>145</v>
      </c>
      <c r="H26" s="67"/>
    </row>
    <row r="27" spans="1:8" ht="29.25" customHeight="1">
      <c r="A27" s="11" t="s">
        <v>60</v>
      </c>
      <c r="B27" s="11" t="s">
        <v>29</v>
      </c>
      <c r="C27" s="14" t="s">
        <v>137</v>
      </c>
      <c r="D27" s="15" t="s">
        <v>136</v>
      </c>
      <c r="E27" s="14" t="s">
        <v>10</v>
      </c>
      <c r="F27" s="13">
        <f>0.8*1.2*0.03*10</f>
        <v>0.28799999999999998</v>
      </c>
      <c r="G27" s="66" t="s">
        <v>146</v>
      </c>
      <c r="H27" s="67"/>
    </row>
    <row r="28" spans="1:8" ht="29.25" customHeight="1">
      <c r="A28" s="11" t="s">
        <v>61</v>
      </c>
      <c r="B28" s="11" t="s">
        <v>29</v>
      </c>
      <c r="C28" s="14" t="s">
        <v>139</v>
      </c>
      <c r="D28" s="15" t="s">
        <v>138</v>
      </c>
      <c r="E28" s="14" t="s">
        <v>9</v>
      </c>
      <c r="F28" s="13">
        <f>0.8*1.2*10</f>
        <v>9.6</v>
      </c>
      <c r="G28" s="66" t="s">
        <v>147</v>
      </c>
      <c r="H28" s="67"/>
    </row>
    <row r="29" spans="1:8" ht="29.25" customHeight="1">
      <c r="A29" s="11" t="s">
        <v>62</v>
      </c>
      <c r="B29" s="11" t="s">
        <v>29</v>
      </c>
      <c r="C29" s="11" t="s">
        <v>19</v>
      </c>
      <c r="D29" s="36" t="s">
        <v>31</v>
      </c>
      <c r="E29" s="11" t="s">
        <v>10</v>
      </c>
      <c r="F29" s="13">
        <f>F26</f>
        <v>4.8</v>
      </c>
      <c r="G29" s="66" t="s">
        <v>148</v>
      </c>
      <c r="H29" s="67"/>
    </row>
    <row r="30" spans="1:8" ht="29.25" customHeight="1">
      <c r="A30" s="11" t="s">
        <v>63</v>
      </c>
      <c r="B30" s="11" t="s">
        <v>29</v>
      </c>
      <c r="C30" s="14" t="s">
        <v>125</v>
      </c>
      <c r="D30" s="15" t="s">
        <v>126</v>
      </c>
      <c r="E30" s="11" t="s">
        <v>10</v>
      </c>
      <c r="F30" s="13">
        <f>F29</f>
        <v>4.8</v>
      </c>
      <c r="G30" s="66" t="s">
        <v>148</v>
      </c>
      <c r="H30" s="67"/>
    </row>
    <row r="31" spans="1:8" ht="50.25" customHeight="1">
      <c r="A31" s="11" t="s">
        <v>127</v>
      </c>
      <c r="B31" s="11" t="s">
        <v>29</v>
      </c>
      <c r="C31" s="11" t="s">
        <v>11</v>
      </c>
      <c r="D31" s="36" t="s">
        <v>135</v>
      </c>
      <c r="E31" s="11" t="s">
        <v>13</v>
      </c>
      <c r="F31" s="13">
        <f>((5*1.15)+(5*1.45))*10*0.56+(0.6*8*10*2.24)+(3*6*10*0.56)</f>
        <v>281.12</v>
      </c>
      <c r="G31" s="66" t="s">
        <v>149</v>
      </c>
      <c r="H31" s="67"/>
    </row>
    <row r="32" spans="1:8" ht="53.25" customHeight="1">
      <c r="A32" s="11" t="s">
        <v>140</v>
      </c>
      <c r="B32" s="11" t="s">
        <v>29</v>
      </c>
      <c r="C32" s="11" t="s">
        <v>21</v>
      </c>
      <c r="D32" s="36" t="s">
        <v>113</v>
      </c>
      <c r="E32" s="11" t="s">
        <v>13</v>
      </c>
      <c r="F32" s="13">
        <f>(2.54*9*10)*0.25+(0.75*20*0.25*20)</f>
        <v>132.15</v>
      </c>
      <c r="G32" s="66" t="s">
        <v>171</v>
      </c>
      <c r="H32" s="67"/>
    </row>
    <row r="33" spans="1:9" ht="38.25" customHeight="1">
      <c r="A33" s="11" t="s">
        <v>141</v>
      </c>
      <c r="B33" s="11" t="s">
        <v>29</v>
      </c>
      <c r="C33" s="14" t="s">
        <v>35</v>
      </c>
      <c r="D33" s="15" t="s">
        <v>40</v>
      </c>
      <c r="E33" s="14" t="s">
        <v>13</v>
      </c>
      <c r="F33" s="13">
        <f>(0.6*0.6*0.01*7850)*10</f>
        <v>282.59999999999997</v>
      </c>
      <c r="G33" s="66" t="s">
        <v>150</v>
      </c>
      <c r="H33" s="67"/>
    </row>
    <row r="34" spans="1:9">
      <c r="A34" s="11"/>
      <c r="B34" s="11"/>
      <c r="C34" s="14"/>
      <c r="D34" s="42" t="s">
        <v>57</v>
      </c>
      <c r="E34" s="14"/>
      <c r="F34" s="13"/>
      <c r="G34" s="62"/>
      <c r="H34" s="63"/>
    </row>
    <row r="35" spans="1:9">
      <c r="A35" s="10">
        <v>3</v>
      </c>
      <c r="B35" s="2"/>
      <c r="C35" s="2"/>
      <c r="D35" s="6" t="s">
        <v>55</v>
      </c>
      <c r="E35" s="2"/>
      <c r="F35" s="2"/>
      <c r="G35" s="64"/>
      <c r="H35" s="65"/>
    </row>
    <row r="36" spans="1:9" ht="57.75" customHeight="1">
      <c r="A36" s="11" t="s">
        <v>64</v>
      </c>
      <c r="B36" s="11" t="s">
        <v>29</v>
      </c>
      <c r="C36" s="11" t="s">
        <v>36</v>
      </c>
      <c r="D36" s="36" t="s">
        <v>37</v>
      </c>
      <c r="E36" s="14" t="s">
        <v>13</v>
      </c>
      <c r="F36" s="35">
        <f>(((0.4*4*7.7*2)+(0.4*4*6.5*2)+(0.4*4*7*4)+(0.4*4*7.5*2))*0.003*7850)*1.5</f>
        <v>4035.5280000000002</v>
      </c>
      <c r="G36" s="66" t="s">
        <v>151</v>
      </c>
      <c r="H36" s="67"/>
    </row>
    <row r="37" spans="1:9" ht="49.5" customHeight="1">
      <c r="A37" s="11" t="s">
        <v>65</v>
      </c>
      <c r="B37" s="11" t="s">
        <v>29</v>
      </c>
      <c r="C37" s="11" t="s">
        <v>36</v>
      </c>
      <c r="D37" s="36" t="s">
        <v>119</v>
      </c>
      <c r="E37" s="14" t="s">
        <v>13</v>
      </c>
      <c r="F37" s="35">
        <f>(((((11.44*2)+(0.86*12)+(1.44*10))*5.61)*11))*1.5+((1.4*2)*2*5.61)</f>
        <v>4437.51</v>
      </c>
      <c r="G37" s="66" t="s">
        <v>152</v>
      </c>
      <c r="H37" s="67"/>
      <c r="I37" s="40"/>
    </row>
    <row r="38" spans="1:9" ht="29.25">
      <c r="A38" s="11" t="s">
        <v>66</v>
      </c>
      <c r="B38" s="11" t="s">
        <v>29</v>
      </c>
      <c r="C38" s="11" t="s">
        <v>36</v>
      </c>
      <c r="D38" s="36" t="s">
        <v>38</v>
      </c>
      <c r="E38" s="17" t="s">
        <v>13</v>
      </c>
      <c r="F38" s="13">
        <f>((0.7*1.51*0.003*7850))*9*1.5</f>
        <v>336.04672499999992</v>
      </c>
      <c r="G38" s="66" t="s">
        <v>153</v>
      </c>
      <c r="H38" s="67"/>
    </row>
    <row r="39" spans="1:9" ht="182.25" customHeight="1">
      <c r="A39" s="11" t="s">
        <v>67</v>
      </c>
      <c r="B39" s="11" t="s">
        <v>29</v>
      </c>
      <c r="C39" s="11" t="s">
        <v>36</v>
      </c>
      <c r="D39" s="36" t="s">
        <v>114</v>
      </c>
      <c r="E39" s="17" t="s">
        <v>13</v>
      </c>
      <c r="F39" s="13">
        <f>((6.04+5.45+0.75+0.84+0.99+0.91+0.88+0.8+0.72+0.68+0.65+0.51+0.41+0.69+0.58+0.51+0.45+0.38+0.3+0.24+0.2+0.9+0.78+0.28+0.28+0.14+0.16)*4.52)*19+(((6.04+5.45+0.75+0.84+0.99+0.91+0.88+0.8+0.72+0.68+0.65+0.51+0.41+0.69+0.58+0.51+0.45+0.38+0.3+0.24+0.2)*2)*9)*1.5+((8.1+7.4+0.8+1+1.34+1.06+1.2+0.95+1+0.9+0.91+0.7+0.74+0.35+0.25+0.27+0.32+0.4+0.47+0.55+0.7+0.72+0.21+0.4+0.36)*2*4.52)</f>
        <v>3093.2615999999998</v>
      </c>
      <c r="G39" s="72" t="s">
        <v>154</v>
      </c>
      <c r="H39" s="73"/>
      <c r="I39" s="38"/>
    </row>
    <row r="40" spans="1:9" ht="72.75" customHeight="1">
      <c r="A40" s="11" t="s">
        <v>68</v>
      </c>
      <c r="B40" s="11" t="s">
        <v>29</v>
      </c>
      <c r="C40" s="11" t="s">
        <v>36</v>
      </c>
      <c r="D40" s="36" t="s">
        <v>128</v>
      </c>
      <c r="E40" s="17" t="s">
        <v>13</v>
      </c>
      <c r="F40" s="13">
        <f>((((125.44*2)+(133.02*2)+(116.77*2)+(108.63*2)+(99.18*2))-45.2)*4.52)+(((25.1*2)+(20*1*2))*4.52)</f>
        <v>5474.0815999999986</v>
      </c>
      <c r="G40" s="66" t="s">
        <v>170</v>
      </c>
      <c r="H40" s="67"/>
    </row>
    <row r="41" spans="1:9" ht="29.25">
      <c r="A41" s="11" t="s">
        <v>69</v>
      </c>
      <c r="B41" s="11" t="s">
        <v>29</v>
      </c>
      <c r="C41" s="17" t="s">
        <v>23</v>
      </c>
      <c r="D41" s="36" t="s">
        <v>39</v>
      </c>
      <c r="E41" s="17" t="s">
        <v>13</v>
      </c>
      <c r="F41" s="13">
        <f>(3*19)*5.42+(4*2*5.42)</f>
        <v>352.3</v>
      </c>
      <c r="G41" s="66" t="s">
        <v>155</v>
      </c>
      <c r="H41" s="67"/>
    </row>
    <row r="42" spans="1:9" ht="29.25" customHeight="1">
      <c r="A42" s="11" t="s">
        <v>84</v>
      </c>
      <c r="B42" s="11" t="s">
        <v>29</v>
      </c>
      <c r="C42" s="14" t="s">
        <v>35</v>
      </c>
      <c r="D42" s="15" t="s">
        <v>118</v>
      </c>
      <c r="E42" s="17" t="s">
        <v>13</v>
      </c>
      <c r="F42" s="35">
        <f>(0.1*0.01*22*7850)</f>
        <v>172.7</v>
      </c>
      <c r="G42" s="66" t="s">
        <v>156</v>
      </c>
      <c r="H42" s="67"/>
    </row>
    <row r="43" spans="1:9">
      <c r="A43" s="11"/>
      <c r="B43" s="11"/>
      <c r="C43" s="14"/>
      <c r="D43" s="42"/>
      <c r="E43" s="17"/>
      <c r="F43" s="35"/>
      <c r="G43" s="66"/>
      <c r="H43" s="67"/>
    </row>
    <row r="44" spans="1:9">
      <c r="A44" s="10">
        <v>4</v>
      </c>
      <c r="B44" s="2"/>
      <c r="C44" s="2"/>
      <c r="D44" s="6" t="s">
        <v>90</v>
      </c>
      <c r="E44" s="2"/>
      <c r="F44" s="2"/>
      <c r="G44" s="64"/>
      <c r="H44" s="65"/>
    </row>
    <row r="45" spans="1:9">
      <c r="A45" s="11" t="s">
        <v>71</v>
      </c>
      <c r="B45" s="11" t="s">
        <v>29</v>
      </c>
      <c r="C45" s="14" t="s">
        <v>42</v>
      </c>
      <c r="D45" s="15" t="s">
        <v>44</v>
      </c>
      <c r="E45" s="17" t="s">
        <v>43</v>
      </c>
      <c r="F45" s="35">
        <f>48.56*2</f>
        <v>97.12</v>
      </c>
      <c r="G45" s="62" t="s">
        <v>157</v>
      </c>
      <c r="H45" s="63"/>
    </row>
    <row r="46" spans="1:9">
      <c r="A46" s="11" t="s">
        <v>85</v>
      </c>
      <c r="B46" s="11" t="s">
        <v>29</v>
      </c>
      <c r="C46" s="17" t="s">
        <v>41</v>
      </c>
      <c r="D46" s="15" t="s">
        <v>45</v>
      </c>
      <c r="E46" s="17" t="s">
        <v>43</v>
      </c>
      <c r="F46" s="35">
        <f>(8.5*4)</f>
        <v>34</v>
      </c>
      <c r="G46" s="62" t="s">
        <v>158</v>
      </c>
      <c r="H46" s="63"/>
      <c r="I46" s="19"/>
    </row>
    <row r="47" spans="1:9" ht="29.25">
      <c r="A47" s="11" t="s">
        <v>86</v>
      </c>
      <c r="B47" s="11" t="s">
        <v>29</v>
      </c>
      <c r="C47" s="17" t="s">
        <v>47</v>
      </c>
      <c r="D47" s="15" t="s">
        <v>46</v>
      </c>
      <c r="E47" s="17" t="s">
        <v>9</v>
      </c>
      <c r="F47" s="35">
        <f>(1222.27+31.6)*1.059</f>
        <v>1327.8483299999998</v>
      </c>
      <c r="G47" s="66" t="s">
        <v>159</v>
      </c>
      <c r="H47" s="67"/>
      <c r="I47" s="19"/>
    </row>
    <row r="48" spans="1:9" ht="29.25">
      <c r="A48" s="11" t="s">
        <v>87</v>
      </c>
      <c r="B48" s="11" t="s">
        <v>29</v>
      </c>
      <c r="C48" s="17" t="s">
        <v>47</v>
      </c>
      <c r="D48" s="15" t="s">
        <v>48</v>
      </c>
      <c r="E48" s="17" t="s">
        <v>9</v>
      </c>
      <c r="F48" s="35">
        <f>(42.88+23.38+55.23)*1.1</f>
        <v>133.63900000000001</v>
      </c>
      <c r="G48" s="66" t="s">
        <v>160</v>
      </c>
      <c r="H48" s="67"/>
      <c r="I48" s="19"/>
    </row>
    <row r="49" spans="1:9" ht="22.5" customHeight="1">
      <c r="A49" s="11" t="s">
        <v>88</v>
      </c>
      <c r="B49" s="11" t="s">
        <v>29</v>
      </c>
      <c r="C49" s="17" t="s">
        <v>117</v>
      </c>
      <c r="D49" s="15" t="s">
        <v>115</v>
      </c>
      <c r="E49" s="17" t="s">
        <v>43</v>
      </c>
      <c r="F49" s="35">
        <v>54.1</v>
      </c>
      <c r="G49" s="62" t="s">
        <v>161</v>
      </c>
      <c r="H49" s="63"/>
      <c r="I49" s="19"/>
    </row>
    <row r="50" spans="1:9" ht="46.5" customHeight="1">
      <c r="A50" s="11" t="s">
        <v>89</v>
      </c>
      <c r="B50" s="11" t="s">
        <v>29</v>
      </c>
      <c r="C50" s="17" t="s">
        <v>49</v>
      </c>
      <c r="D50" s="15" t="s">
        <v>50</v>
      </c>
      <c r="E50" s="17" t="s">
        <v>43</v>
      </c>
      <c r="F50" s="35">
        <f>(4.9*4)+(5.9*2)+(5.5*4)+(5.1*4)+(5.6*2)+(5.62*2)+(5.21*2)+(6.21*2)</f>
        <v>119.08000000000001</v>
      </c>
      <c r="G50" s="66" t="s">
        <v>162</v>
      </c>
      <c r="H50" s="67"/>
      <c r="I50" s="19"/>
    </row>
    <row r="51" spans="1:9" ht="46.5" customHeight="1">
      <c r="A51" s="11" t="s">
        <v>116</v>
      </c>
      <c r="B51" s="11" t="s">
        <v>29</v>
      </c>
      <c r="C51" s="11" t="s">
        <v>30</v>
      </c>
      <c r="D51" s="36" t="s">
        <v>53</v>
      </c>
      <c r="E51" s="11" t="s">
        <v>9</v>
      </c>
      <c r="F51" s="35">
        <f>21.5*5</f>
        <v>107.5</v>
      </c>
      <c r="G51" s="66" t="s">
        <v>163</v>
      </c>
      <c r="H51" s="67"/>
      <c r="I51" s="19"/>
    </row>
    <row r="52" spans="1:9">
      <c r="A52" s="11"/>
      <c r="B52" s="11"/>
      <c r="C52" s="11"/>
      <c r="D52" s="42" t="s">
        <v>73</v>
      </c>
      <c r="E52" s="11"/>
      <c r="F52" s="35"/>
      <c r="G52" s="62"/>
      <c r="H52" s="63"/>
      <c r="I52" s="19"/>
    </row>
    <row r="53" spans="1:9">
      <c r="A53" s="10">
        <v>5</v>
      </c>
      <c r="B53" s="2"/>
      <c r="C53" s="2"/>
      <c r="D53" s="6" t="s">
        <v>72</v>
      </c>
      <c r="E53" s="2"/>
      <c r="F53" s="2"/>
      <c r="G53" s="64"/>
      <c r="H53" s="65"/>
      <c r="I53" s="19"/>
    </row>
    <row r="54" spans="1:9" ht="44.25" customHeight="1">
      <c r="A54" s="11" t="s">
        <v>91</v>
      </c>
      <c r="B54" s="11" t="s">
        <v>29</v>
      </c>
      <c r="C54" s="11" t="s">
        <v>22</v>
      </c>
      <c r="D54" s="36" t="s">
        <v>32</v>
      </c>
      <c r="E54" s="11" t="s">
        <v>9</v>
      </c>
      <c r="F54" s="35">
        <f>(3.52*36+(7.04*13)+(9.6*16)+50+(0.7*34))*0.6</f>
        <v>267.38400000000001</v>
      </c>
      <c r="G54" s="66" t="s">
        <v>164</v>
      </c>
      <c r="H54" s="67"/>
      <c r="I54" s="19"/>
    </row>
    <row r="55" spans="1:9">
      <c r="A55" s="16"/>
      <c r="B55" s="16"/>
      <c r="C55" s="17"/>
      <c r="D55" s="42" t="s">
        <v>92</v>
      </c>
      <c r="E55" s="17"/>
      <c r="F55" s="17"/>
      <c r="G55" s="62"/>
      <c r="H55" s="63">
        <f>H54</f>
        <v>0</v>
      </c>
    </row>
    <row r="56" spans="1:9">
      <c r="A56" s="10">
        <v>6</v>
      </c>
      <c r="B56" s="2"/>
      <c r="C56" s="2"/>
      <c r="D56" s="6" t="s">
        <v>93</v>
      </c>
      <c r="E56" s="2"/>
      <c r="F56" s="2"/>
      <c r="G56" s="64"/>
      <c r="H56" s="65"/>
    </row>
    <row r="57" spans="1:9" ht="31.5" customHeight="1">
      <c r="A57" s="11" t="s">
        <v>105</v>
      </c>
      <c r="B57" s="11" t="s">
        <v>29</v>
      </c>
      <c r="C57" s="11" t="s">
        <v>95</v>
      </c>
      <c r="D57" s="36" t="s">
        <v>94</v>
      </c>
      <c r="E57" s="11" t="s">
        <v>43</v>
      </c>
      <c r="F57" s="35">
        <f>(71.5*3+11.85*2)*0.6</f>
        <v>142.91999999999999</v>
      </c>
      <c r="G57" s="66" t="s">
        <v>165</v>
      </c>
      <c r="H57" s="67"/>
    </row>
    <row r="58" spans="1:9" ht="29.25">
      <c r="A58" s="11" t="s">
        <v>106</v>
      </c>
      <c r="B58" s="11" t="s">
        <v>29</v>
      </c>
      <c r="C58" s="11" t="s">
        <v>97</v>
      </c>
      <c r="D58" s="36" t="s">
        <v>96</v>
      </c>
      <c r="E58" s="11" t="s">
        <v>99</v>
      </c>
      <c r="F58" s="35">
        <f>5*3</f>
        <v>15</v>
      </c>
      <c r="G58" s="66" t="s">
        <v>166</v>
      </c>
      <c r="H58" s="67"/>
    </row>
    <row r="59" spans="1:9" ht="39.75" customHeight="1">
      <c r="A59" s="11" t="s">
        <v>107</v>
      </c>
      <c r="B59" s="11" t="s">
        <v>29</v>
      </c>
      <c r="C59" s="11" t="s">
        <v>100</v>
      </c>
      <c r="D59" s="36" t="s">
        <v>98</v>
      </c>
      <c r="E59" s="11" t="s">
        <v>43</v>
      </c>
      <c r="F59" s="35">
        <f>F57*3</f>
        <v>428.76</v>
      </c>
      <c r="G59" s="66" t="s">
        <v>167</v>
      </c>
      <c r="H59" s="67"/>
    </row>
    <row r="60" spans="1:9">
      <c r="A60" s="11" t="s">
        <v>108</v>
      </c>
      <c r="B60" s="11" t="s">
        <v>29</v>
      </c>
      <c r="C60" s="11" t="s">
        <v>102</v>
      </c>
      <c r="D60" s="36" t="s">
        <v>101</v>
      </c>
      <c r="E60" s="11" t="s">
        <v>99</v>
      </c>
      <c r="F60" s="35">
        <v>2</v>
      </c>
      <c r="G60" s="66" t="s">
        <v>168</v>
      </c>
      <c r="H60" s="67"/>
    </row>
    <row r="61" spans="1:9">
      <c r="A61" s="11" t="s">
        <v>109</v>
      </c>
      <c r="B61" s="11" t="s">
        <v>29</v>
      </c>
      <c r="C61" s="11" t="s">
        <v>104</v>
      </c>
      <c r="D61" s="36" t="s">
        <v>103</v>
      </c>
      <c r="E61" s="11" t="s">
        <v>43</v>
      </c>
      <c r="F61" s="35">
        <f>4*7</f>
        <v>28</v>
      </c>
      <c r="G61" s="66" t="s">
        <v>169</v>
      </c>
      <c r="H61" s="67"/>
    </row>
    <row r="62" spans="1:9">
      <c r="A62" s="11" t="s">
        <v>174</v>
      </c>
      <c r="B62" s="11" t="s">
        <v>29</v>
      </c>
      <c r="C62" s="11" t="s">
        <v>173</v>
      </c>
      <c r="D62" s="36" t="s">
        <v>172</v>
      </c>
      <c r="E62" s="11" t="s">
        <v>99</v>
      </c>
      <c r="F62" s="35">
        <v>15</v>
      </c>
      <c r="G62" s="71" t="s">
        <v>175</v>
      </c>
      <c r="H62" s="71"/>
    </row>
    <row r="64" spans="1:9">
      <c r="E64" s="22"/>
      <c r="F64" s="22"/>
      <c r="G64" s="22"/>
      <c r="H64" s="22"/>
    </row>
    <row r="65" spans="5:8">
      <c r="E65" s="70"/>
      <c r="F65" s="70"/>
      <c r="G65" s="70"/>
      <c r="H65" s="70"/>
    </row>
    <row r="66" spans="5:8">
      <c r="E66" s="50" t="s">
        <v>26</v>
      </c>
      <c r="F66" s="50"/>
      <c r="G66" s="50"/>
      <c r="H66" s="50"/>
    </row>
    <row r="67" spans="5:8">
      <c r="E67" s="52" t="s">
        <v>177</v>
      </c>
      <c r="F67" s="52"/>
      <c r="G67" s="52"/>
      <c r="H67" s="52"/>
    </row>
  </sheetData>
  <mergeCells count="57">
    <mergeCell ref="G62:H62"/>
    <mergeCell ref="G27:H27"/>
    <mergeCell ref="G28:H28"/>
    <mergeCell ref="G59:H59"/>
    <mergeCell ref="G60:H60"/>
    <mergeCell ref="G61:H61"/>
    <mergeCell ref="G53:H53"/>
    <mergeCell ref="G54:H54"/>
    <mergeCell ref="G55:H55"/>
    <mergeCell ref="G56:H56"/>
    <mergeCell ref="G57:H57"/>
    <mergeCell ref="G58:H58"/>
    <mergeCell ref="G38:H38"/>
    <mergeCell ref="G39:H39"/>
    <mergeCell ref="G52:H52"/>
    <mergeCell ref="G41:H41"/>
    <mergeCell ref="G42:H42"/>
    <mergeCell ref="G48:H48"/>
    <mergeCell ref="G49:H49"/>
    <mergeCell ref="G50:H50"/>
    <mergeCell ref="G51:H51"/>
    <mergeCell ref="G43:H43"/>
    <mergeCell ref="G44:H44"/>
    <mergeCell ref="G45:H45"/>
    <mergeCell ref="G46:H46"/>
    <mergeCell ref="G47:H47"/>
    <mergeCell ref="G33:H33"/>
    <mergeCell ref="G34:H34"/>
    <mergeCell ref="G35:H35"/>
    <mergeCell ref="G36:H36"/>
    <mergeCell ref="G37:H37"/>
    <mergeCell ref="E66:H66"/>
    <mergeCell ref="E67:H67"/>
    <mergeCell ref="G18:H18"/>
    <mergeCell ref="G16:H16"/>
    <mergeCell ref="G15:H15"/>
    <mergeCell ref="G19:H19"/>
    <mergeCell ref="G20:H20"/>
    <mergeCell ref="G21:H21"/>
    <mergeCell ref="G22:H22"/>
    <mergeCell ref="E65:H65"/>
    <mergeCell ref="G30:H30"/>
    <mergeCell ref="G40:H40"/>
    <mergeCell ref="G26:H26"/>
    <mergeCell ref="G29:H29"/>
    <mergeCell ref="G31:H31"/>
    <mergeCell ref="G32:H32"/>
    <mergeCell ref="A1:H8"/>
    <mergeCell ref="A10:H10"/>
    <mergeCell ref="B11:H11"/>
    <mergeCell ref="B12:H12"/>
    <mergeCell ref="E13:H13"/>
    <mergeCell ref="G14:H14"/>
    <mergeCell ref="G23:H23"/>
    <mergeCell ref="G24:H24"/>
    <mergeCell ref="G25:H25"/>
    <mergeCell ref="G17:H17"/>
  </mergeCells>
  <pageMargins left="0.51181102362204722" right="0.51181102362204722" top="0.78740157480314965" bottom="0.78740157480314965" header="0.31496062992125984" footer="0.31496062992125984"/>
  <pageSetup paperSize="9" scale="79" fitToHeight="0" orientation="landscape" r:id="rId1"/>
  <headerFooter>
    <oddFooter>&amp;C&amp;"Arial,Normal"&amp;8Prefeitura Municipal da Estância Turística de Paraguaçu Paulista - Av. Siqueira Campos 1430 - CEP 19.703-061 - Fone: (18)3361-9100 - Fax: (18)3361-1331 – Estância Turística de Paraguaçu Paulista - SP &amp;R&amp;P</oddFooter>
  </headerFooter>
  <rowBreaks count="4" manualBreakCount="4">
    <brk id="23" max="7" man="1"/>
    <brk id="34" max="7" man="1"/>
    <brk id="39" max="7" man="1"/>
    <brk id="52" max="7" man="1"/>
  </rowBreaks>
  <colBreaks count="1" manualBreakCount="1">
    <brk id="3" max="5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Orçamento</vt:lpstr>
      <vt:lpstr>Memoria de Calculo</vt:lpstr>
      <vt:lpstr>'Memoria de Calculo'!Area_de_impressao</vt:lpstr>
      <vt:lpstr>Orçamento!Area_de_impressao</vt:lpstr>
      <vt:lpstr>'Memoria de Calculo'!Titulos_de_impressao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Denis</cp:lastModifiedBy>
  <cp:lastPrinted>2022-05-20T17:53:22Z</cp:lastPrinted>
  <dcterms:created xsi:type="dcterms:W3CDTF">2017-08-30T19:42:29Z</dcterms:created>
  <dcterms:modified xsi:type="dcterms:W3CDTF">2022-08-15T19:03:19Z</dcterms:modified>
</cp:coreProperties>
</file>