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345" windowHeight="4545" tabRatio="500"/>
  </bookViews>
  <sheets>
    <sheet name="ORÇAMENTO" sheetId="4" r:id="rId1"/>
    <sheet name="MEMORIA DE CÁLCULO" sheetId="6" r:id="rId2"/>
  </sheets>
  <definedNames>
    <definedName name="_xlnm.Print_Area" localSheetId="1">'MEMORIA DE CÁLCULO'!$A$1:$H$41</definedName>
    <definedName name="_xlnm.Print_Area" localSheetId="0">ORÇAMENTO!$A$1:$H$47</definedName>
    <definedName name="_xlnm.Print_Titles" localSheetId="1">'MEMORIA DE CÁLCULO'!$1:$8</definedName>
    <definedName name="_xlnm.Print_Titles" localSheetId="0">ORÇAMENTO!$1:$8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3" i="4"/>
  <c r="F36" i="6" l="1"/>
  <c r="F35"/>
  <c r="F34"/>
  <c r="F32"/>
  <c r="F33" s="1"/>
  <c r="F31"/>
  <c r="F30"/>
  <c r="F29"/>
  <c r="F25"/>
  <c r="F24"/>
  <c r="F23"/>
  <c r="F22"/>
  <c r="F21"/>
  <c r="F20"/>
  <c r="F26" s="1"/>
  <c r="F18"/>
  <c r="F17"/>
  <c r="F14"/>
  <c r="F19" s="1"/>
  <c r="F13"/>
  <c r="F16" s="1"/>
  <c r="F12"/>
  <c r="F15" s="1"/>
  <c r="F11"/>
  <c r="F36" i="4"/>
  <c r="F35"/>
  <c r="F33"/>
  <c r="F32" l="1"/>
  <c r="F31"/>
  <c r="F30"/>
  <c r="F24"/>
  <c r="F23"/>
  <c r="F21"/>
  <c r="F20"/>
  <c r="F18"/>
  <c r="F14"/>
  <c r="F19" s="1"/>
  <c r="F17"/>
  <c r="F12"/>
  <c r="F26" l="1"/>
  <c r="F16"/>
  <c r="F15"/>
  <c r="F37" l="1"/>
  <c r="F34"/>
  <c r="F22" l="1"/>
  <c r="F25" s="1"/>
  <c r="F11" l="1"/>
</calcChain>
</file>

<file path=xl/sharedStrings.xml><?xml version="1.0" encoding="utf-8"?>
<sst xmlns="http://schemas.openxmlformats.org/spreadsheetml/2006/main" count="305" uniqueCount="119">
  <si>
    <t>Ítem</t>
  </si>
  <si>
    <t>Base Serviços</t>
  </si>
  <si>
    <t>Códigos Serviços</t>
  </si>
  <si>
    <t>Descrição dos Serviços</t>
  </si>
  <si>
    <t>Um</t>
  </si>
  <si>
    <t>Quant.</t>
  </si>
  <si>
    <t>Valor unitário R$</t>
  </si>
  <si>
    <t>Valor total R$</t>
  </si>
  <si>
    <t>1.1</t>
  </si>
  <si>
    <t>m</t>
  </si>
  <si>
    <t>1.3</t>
  </si>
  <si>
    <t>1.5</t>
  </si>
  <si>
    <t>m²</t>
  </si>
  <si>
    <t>1.6</t>
  </si>
  <si>
    <t>m³</t>
  </si>
  <si>
    <t>1.7</t>
  </si>
  <si>
    <t>1.8</t>
  </si>
  <si>
    <t>1.9</t>
  </si>
  <si>
    <t>1.10</t>
  </si>
  <si>
    <t>1.11</t>
  </si>
  <si>
    <t>2.1</t>
  </si>
  <si>
    <t>2.2</t>
  </si>
  <si>
    <t>2.3</t>
  </si>
  <si>
    <t>Prefeitura Municipal da Estância Turística de Paraguaçu Paulista - SP</t>
  </si>
  <si>
    <t>Local: Paraguaçu Paulista</t>
  </si>
  <si>
    <t>1.2</t>
  </si>
  <si>
    <t>1.4</t>
  </si>
  <si>
    <t>2.4</t>
  </si>
  <si>
    <t>2.5</t>
  </si>
  <si>
    <t>2.6</t>
  </si>
  <si>
    <t>kg</t>
  </si>
  <si>
    <t>Arq. Dênis Mendes de Moraes</t>
  </si>
  <si>
    <t>Total sem BDI</t>
  </si>
  <si>
    <t>TOTAL</t>
  </si>
  <si>
    <t>Retirada manual de guia pré-moldada, inclusive limpeza e empilhamento</t>
  </si>
  <si>
    <t>04.40.030</t>
  </si>
  <si>
    <t>Demolição manual de concreto simples</t>
  </si>
  <si>
    <t>03.01.020</t>
  </si>
  <si>
    <t>Escavação manual em solo de 1ª e 2ª categoria em vala ou cava até 1,5 m</t>
  </si>
  <si>
    <t>06.02.020</t>
  </si>
  <si>
    <t>05.07.040</t>
  </si>
  <si>
    <t>Remoção de entulho separado de obra com caçamba metálica - terra, alvenaria, concreto, argamassa, madeira, papel, plástico ou metal</t>
  </si>
  <si>
    <t>11.18.040</t>
  </si>
  <si>
    <t>Lastro de pedra britada</t>
  </si>
  <si>
    <t>10.02.020</t>
  </si>
  <si>
    <t>Armadura em tela soldada de aço</t>
  </si>
  <si>
    <t>17.05.100</t>
  </si>
  <si>
    <t>Piso com requadro em concreto simples com controle de fck= 25 MPa</t>
  </si>
  <si>
    <t>17.03.020</t>
  </si>
  <si>
    <t>Cimentado desempenado</t>
  </si>
  <si>
    <t>54.06.110</t>
  </si>
  <si>
    <t>Base em concreto com fck de 25 MPa, para guias, sarjetas ou sarjetões</t>
  </si>
  <si>
    <t>54.20.100</t>
  </si>
  <si>
    <t>Reassentamento de guia pré-moldada reta e/ou curva</t>
  </si>
  <si>
    <t>Piso em ladrilho hidráulico podotátil várias cores (25x25x2,5cm), assentado com argamassa mista</t>
  </si>
  <si>
    <t>30.04.030</t>
  </si>
  <si>
    <t>PISO PODOTATIL SOBRE MOSAICO PORTUGÛES</t>
  </si>
  <si>
    <t>REBAIXOS</t>
  </si>
  <si>
    <t>04.04.020</t>
  </si>
  <si>
    <t>Regularização e compactação mecanizada de superfície, sem controle do proctor normal</t>
  </si>
  <si>
    <t>54.01.010</t>
  </si>
  <si>
    <t>Concreto preparado no local, fck = 20 MPa</t>
  </si>
  <si>
    <t>11.03.090</t>
  </si>
  <si>
    <t>54.07.040</t>
  </si>
  <si>
    <t>30.04.070</t>
  </si>
  <si>
    <t>Passeio em mosaico português</t>
  </si>
  <si>
    <t>Rejuntamento de piso em ladrilho hidráulico (25x25x2,5cm) com argamassa industrializada para rejunte, juntas de 2 mm</t>
  </si>
  <si>
    <t>Retirada de revestimento em pedra, granito ou mármore, em piso (mosaico português)</t>
  </si>
  <si>
    <t>1.12</t>
  </si>
  <si>
    <t>Data: Março/2022</t>
  </si>
  <si>
    <t>Planilha Orçamentária -  Calçadas Acessíveis para o Centro de Paraguaçu Paulista</t>
  </si>
  <si>
    <t>Sub Total Item 1</t>
  </si>
  <si>
    <t>Sub Total Item 2</t>
  </si>
  <si>
    <t>Memória de Cálculo -  Calçadas Acessíveis para o Centro de Paraguaçu Paulista</t>
  </si>
  <si>
    <t>2.7</t>
  </si>
  <si>
    <t>Lançamento, espalhamento e adensamento de concreto ou massa em lastro e/ou enchimento</t>
  </si>
  <si>
    <t>11.16.020</t>
  </si>
  <si>
    <t>1.13</t>
  </si>
  <si>
    <t>Contrapartida da prefeitura</t>
  </si>
  <si>
    <t>Uni</t>
  </si>
  <si>
    <t>1.14</t>
  </si>
  <si>
    <t>70.02.010</t>
  </si>
  <si>
    <t>Sinalização horizontal com tinta vinílica ou acrílica</t>
  </si>
  <si>
    <t>1.15</t>
  </si>
  <si>
    <r>
      <t>m</t>
    </r>
    <r>
      <rPr>
        <i/>
        <sz val="11"/>
        <color rgb="FF000000"/>
        <rFont val="Arial"/>
        <family val="2"/>
      </rPr>
      <t>³</t>
    </r>
  </si>
  <si>
    <t>Placa em lona com impressão digital e estrutura em madeira</t>
  </si>
  <si>
    <t>02.08.050</t>
  </si>
  <si>
    <t>1.16</t>
  </si>
  <si>
    <t>4*1,5= 6,00 m² - placa da obra</t>
  </si>
  <si>
    <t>PISO PODOTATIL SOBRE MOSAICO PORTUGUÊS</t>
  </si>
  <si>
    <t>BDI 25%</t>
  </si>
  <si>
    <t>CDHU/185</t>
  </si>
  <si>
    <t>Base:CDHU - 185 - TABELA DE PREÇOS UNITÁRIOS DESONERADOS - Data de Referência: nov/2021</t>
  </si>
  <si>
    <t>Base:CDHU - 185 - TABELA DE PREÇOS UNITÁRIOS DESONERADOS - Data de Referência: FEV/2022</t>
  </si>
  <si>
    <t>2.8</t>
  </si>
  <si>
    <t>(4,16*19)+(3,5*50)= 254,04 m  - Retirada de guias para execução da rampa</t>
  </si>
  <si>
    <t>((2*4,22)+(1*3,5*1,85)+(1*4,22)+(5*3,5*2)+(4*3,5*1,75)+(2*4,22)+(4*3,5*2)+(6*3,5*1,9)+(4*3,5*2)+(2*3,5*1,8)+(2*4,22)+(4*3,5*2,05)+(4*4,22)+(2*3,5*1,9)+(4*3,5*1,9)+(3*4,22))= 302,16 m² - Retirada de mosaico portugês para execução da rampa</t>
  </si>
  <si>
    <t>((6*3,5*1,9)+(1*3,5*1,75)+(1*3,5*1,8)+(1*3,5*1,9)+(4,22*1)+(4,22*1)+(1*3,5*2)+(1*3,5*2)+(3*4,22)+(1*3,5*1,8)+(1*3,5*1,65)+(1*3,5*1,85))*0,05= 5,63 m³- para execução da rampa</t>
  </si>
  <si>
    <t>0,15*0,25*254,04= 9,53 m³ - Para execução das rampas</t>
  </si>
  <si>
    <t xml:space="preserve">((302,16*0,06)+5,63)*1,3= 30,89 m³ - para execução das rampas </t>
  </si>
  <si>
    <t>(302,16*0,03)+((6*3,5*1,9)+(1*3,5*1,75)+(1*3,5*1,8)+(1*3,5*1,9)+(4,22*1)+(4,22*1)+(1*3,5*2)+(1*3,5*2)+(3*4,22)+(1*3,5*1,8)+(1*3,5*1,65)+(1*3,5*1,85))=12,44 m³ - para execução da rampa</t>
  </si>
  <si>
    <t>((20,37/0,15)*20,37)*2*0,1= 553,25 kg - Para execução da rampa</t>
  </si>
  <si>
    <t>(302,16*0,05)+5,63= 20,74 m³ - para execução da rampa</t>
  </si>
  <si>
    <t>302,16+((6*3,5*1,9)+(1*3,5*1,75)+(1*3,5*1,8)+(1*3,5*1,9)+(4,22*1)+(4,22*1)+(1*3,5*2)+(1*3,5*2)+(3*4,22)+(1*3,5*1,8)+(1*3,5*1,65)+(1*3,5*1,85))=414,78 m² - para execução da rampa</t>
  </si>
  <si>
    <t>(0,64*50)+(0,74*19) =46,06 m² sinalização piso tátil</t>
  </si>
  <si>
    <t>((2*50*0,15*0,05)+(2,8*19*0,15*0,05))= 1,15 m³ - para assentamento de guias</t>
  </si>
  <si>
    <t>(4,16*19)+(3,5*50)= 254,04 m - reassentamento de guia</t>
  </si>
  <si>
    <t>(302,16+((6*3,5*1,9)+(1*3,5*1,75)+(1*3,5*1,8)+(1*3,5*1,9)+(4,22*1)+(4,22*1)+(1*3,5*2)+(1*3,5*2)+(3*4,22)+(1*3,5*1,8)+(1*3,5*1,65)+(1*3,5*1,85))-46,06)= 16,59 m² - PINTURA DAS RAMPAS</t>
  </si>
  <si>
    <t>414,78*0,04= 16,59 m³ - para execução das rampas</t>
  </si>
  <si>
    <t>((((96-5,16+(1,71*2)+(3,32*2))*6)+((172-5,16+(3,32*2)+(1,92*2))*2)+((80-5,16+(3,32*2)+(1,92*2))*33)))*0,3*0,05= 56,63 m³ - retirada de mosaico portugues para piso podotátil</t>
  </si>
  <si>
    <t>(((80)-(5,22)+(3,32*2)+(1,92*2))*9)*0,3*0,05= 11,51 m³ - Retirada de concreto</t>
  </si>
  <si>
    <t xml:space="preserve">((((80)-(5,22)+(3,32*2)+(1,92*2))*9)+((((96-5,16+(1,71*2)+(3,32*2))*6)+((172-5,16+(3,32*2)+(1,92*2))*2)+((80-5,16+(3,32*2)+(1,92*2))*33))))*0,3*0,01= 13,63 m³ - para piso podotatil </t>
  </si>
  <si>
    <t>((((80)-(5,22)+(3,32*2)+(1,92*2))*9)+((((96-5,16+(1,71*2)+(3,32*2))*6)+((172-5,16+(3,32*2)+(1,92*2))*2)+((80-5,16+(3,32*2)+(1,92*2))*33))))*0,3*0,05= 68,14m³ - para acentamento de  piso podotátil</t>
  </si>
  <si>
    <t>((((80)-(5,22)+(3,32*2)+(1,92*2))*9)+((((96-5,16+(1,71*2)+(3,32*2))*6)+((172-5,16+(3,32*2)+(1,92*2))*2)+((80-5,16+(3,32*2)+(1,92*2))*33))))*0,25= 1135,74 m² - piso podotátil</t>
  </si>
  <si>
    <t>((((96-5,16+(1,71*2)+(3,32*2))*6)+((172-5,16+(3,32*2)+(1,92*2))*2)+((80-5,16+(3,32*2)+(1,92*2))*33)))*0,1= 377,56 m² - para piso podotátil</t>
  </si>
  <si>
    <t>Obra: Construção de Calçadas Acessíveis para o Centro de Paraguaçu Paulista</t>
  </si>
  <si>
    <t xml:space="preserve">                  Arq. Dênis Mendes de Moraes</t>
  </si>
  <si>
    <t xml:space="preserve">   CAU A-96375-5 - RRT: nº 11718133  </t>
  </si>
  <si>
    <t xml:space="preserve">         CAU A-96375-5 - RRT: nº 11718133  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</si>
</sst>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&quot;R$ &quot;* #,##0.00_-;&quot;-R$ &quot;* #,##0.00_-;_-&quot;R$ &quot;* \-??_-;_-@_-"/>
  </numFmts>
  <fonts count="13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b/>
      <sz val="14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000000"/>
      <name val="Arial"/>
      <family val="2"/>
    </font>
    <font>
      <sz val="10"/>
      <name val="Arial"/>
      <family val="2"/>
      <charset val="1"/>
    </font>
    <font>
      <i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1" fillId="0" borderId="0"/>
    <xf numFmtId="9" fontId="11" fillId="0" borderId="0" applyBorder="0" applyProtection="0"/>
    <xf numFmtId="9" fontId="11" fillId="0" borderId="0" applyBorder="0" applyProtection="0"/>
    <xf numFmtId="0" fontId="1" fillId="0" borderId="0"/>
  </cellStyleXfs>
  <cellXfs count="124">
    <xf numFmtId="0" fontId="0" fillId="0" borderId="0" xfId="0"/>
    <xf numFmtId="0" fontId="2" fillId="0" borderId="1" xfId="0" applyFont="1" applyBorder="1" applyAlignment="1"/>
    <xf numFmtId="0" fontId="2" fillId="0" borderId="3" xfId="0" applyFont="1" applyBorder="1" applyAlignment="1"/>
    <xf numFmtId="0" fontId="5" fillId="2" borderId="6" xfId="0" applyFont="1" applyFill="1" applyBorder="1"/>
    <xf numFmtId="0" fontId="5" fillId="0" borderId="6" xfId="0" applyFont="1" applyBorder="1" applyAlignment="1">
      <alignment horizontal="left"/>
    </xf>
    <xf numFmtId="0" fontId="6" fillId="2" borderId="6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/>
    </xf>
    <xf numFmtId="0" fontId="0" fillId="2" borderId="6" xfId="0" applyFill="1" applyBorder="1"/>
    <xf numFmtId="0" fontId="0" fillId="2" borderId="0" xfId="0" applyFill="1" applyBorder="1"/>
    <xf numFmtId="0" fontId="6" fillId="2" borderId="6" xfId="0" applyFont="1" applyFill="1" applyBorder="1"/>
    <xf numFmtId="0" fontId="0" fillId="2" borderId="6" xfId="0" applyFill="1" applyBorder="1" applyAlignment="1">
      <alignment horizontal="center"/>
    </xf>
    <xf numFmtId="0" fontId="5" fillId="0" borderId="6" xfId="0" applyFont="1" applyBorder="1" applyAlignment="1">
      <alignment horizontal="left" wrapText="1"/>
    </xf>
    <xf numFmtId="164" fontId="5" fillId="0" borderId="6" xfId="0" applyNumberFormat="1" applyFont="1" applyBorder="1" applyAlignment="1"/>
    <xf numFmtId="164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/>
    </xf>
    <xf numFmtId="164" fontId="5" fillId="2" borderId="6" xfId="0" applyNumberFormat="1" applyFont="1" applyFill="1" applyBorder="1"/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horizontal="center"/>
    </xf>
    <xf numFmtId="164" fontId="6" fillId="2" borderId="6" xfId="0" applyNumberFormat="1" applyFont="1" applyFill="1" applyBorder="1"/>
    <xf numFmtId="0" fontId="0" fillId="0" borderId="6" xfId="0" applyBorder="1"/>
    <xf numFmtId="0" fontId="5" fillId="0" borderId="6" xfId="0" applyFont="1" applyBorder="1"/>
    <xf numFmtId="164" fontId="6" fillId="0" borderId="6" xfId="0" applyNumberFormat="1" applyFont="1" applyBorder="1"/>
    <xf numFmtId="164" fontId="5" fillId="0" borderId="6" xfId="0" applyNumberFormat="1" applyFont="1" applyBorder="1"/>
    <xf numFmtId="164" fontId="5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left" vertical="top" wrapText="1"/>
    </xf>
    <xf numFmtId="0" fontId="5" fillId="2" borderId="6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2" fontId="5" fillId="0" borderId="6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/>
    </xf>
    <xf numFmtId="4" fontId="5" fillId="2" borderId="6" xfId="0" applyNumberFormat="1" applyFont="1" applyFill="1" applyBorder="1"/>
    <xf numFmtId="4" fontId="5" fillId="0" borderId="6" xfId="0" applyNumberFormat="1" applyFont="1" applyBorder="1"/>
    <xf numFmtId="0" fontId="5" fillId="0" borderId="6" xfId="0" applyFont="1" applyBorder="1" applyAlignment="1">
      <alignment vertical="center"/>
    </xf>
    <xf numFmtId="0" fontId="6" fillId="0" borderId="0" xfId="0" applyFont="1" applyBorder="1"/>
    <xf numFmtId="0" fontId="5" fillId="0" borderId="0" xfId="0" applyFont="1" applyBorder="1"/>
    <xf numFmtId="164" fontId="5" fillId="0" borderId="0" xfId="0" applyNumberFormat="1" applyFont="1" applyBorder="1"/>
    <xf numFmtId="0" fontId="0" fillId="0" borderId="0" xfId="0" applyBorder="1"/>
    <xf numFmtId="0" fontId="9" fillId="0" borderId="0" xfId="0" applyFont="1" applyBorder="1"/>
    <xf numFmtId="164" fontId="5" fillId="0" borderId="6" xfId="0" applyNumberFormat="1" applyFont="1" applyBorder="1" applyAlignment="1">
      <alignment vertical="center"/>
    </xf>
    <xf numFmtId="0" fontId="6" fillId="2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5" fillId="0" borderId="1" xfId="0" applyFont="1" applyBorder="1"/>
    <xf numFmtId="0" fontId="5" fillId="0" borderId="3" xfId="0" applyFont="1" applyBorder="1"/>
    <xf numFmtId="0" fontId="5" fillId="0" borderId="4" xfId="0" applyFont="1" applyBorder="1"/>
    <xf numFmtId="0" fontId="6" fillId="0" borderId="4" xfId="0" applyFont="1" applyBorder="1"/>
    <xf numFmtId="164" fontId="5" fillId="0" borderId="4" xfId="0" applyNumberFormat="1" applyFont="1" applyBorder="1"/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0" fillId="0" borderId="0" xfId="0" applyFill="1"/>
    <xf numFmtId="0" fontId="5" fillId="0" borderId="6" xfId="0" applyFont="1" applyFill="1" applyBorder="1" applyAlignment="1">
      <alignment horizontal="center"/>
    </xf>
    <xf numFmtId="164" fontId="5" fillId="0" borderId="6" xfId="0" applyNumberFormat="1" applyFont="1" applyFill="1" applyBorder="1"/>
    <xf numFmtId="43" fontId="0" fillId="0" borderId="0" xfId="0" applyNumberFormat="1"/>
    <xf numFmtId="0" fontId="5" fillId="0" borderId="6" xfId="0" applyFont="1" applyBorder="1" applyAlignment="1">
      <alignment horizontal="center" wrapText="1"/>
    </xf>
    <xf numFmtId="2" fontId="0" fillId="0" borderId="0" xfId="0" applyNumberFormat="1"/>
    <xf numFmtId="2" fontId="5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top"/>
    </xf>
    <xf numFmtId="0" fontId="6" fillId="0" borderId="6" xfId="0" applyFont="1" applyBorder="1" applyAlignment="1">
      <alignment horizontal="right" vertical="top" wrapText="1"/>
    </xf>
    <xf numFmtId="2" fontId="0" fillId="0" borderId="0" xfId="0" applyNumberFormat="1" applyBorder="1"/>
    <xf numFmtId="164" fontId="0" fillId="0" borderId="0" xfId="0" applyNumberFormat="1"/>
    <xf numFmtId="164" fontId="5" fillId="0" borderId="2" xfId="0" applyNumberFormat="1" applyFont="1" applyBorder="1"/>
    <xf numFmtId="164" fontId="5" fillId="0" borderId="2" xfId="0" applyNumberFormat="1" applyFont="1" applyFill="1" applyBorder="1"/>
    <xf numFmtId="0" fontId="5" fillId="0" borderId="2" xfId="0" applyFont="1" applyBorder="1" applyAlignment="1">
      <alignment horizontal="left" vertical="center"/>
    </xf>
    <xf numFmtId="0" fontId="0" fillId="3" borderId="0" xfId="0" applyFill="1"/>
    <xf numFmtId="4" fontId="5" fillId="0" borderId="6" xfId="0" applyNumberFormat="1" applyFont="1" applyFill="1" applyBorder="1" applyAlignment="1">
      <alignment horizontal="center" vertical="center"/>
    </xf>
    <xf numFmtId="2" fontId="5" fillId="0" borderId="6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8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0" fillId="2" borderId="0" xfId="0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/>
    </xf>
    <xf numFmtId="43" fontId="0" fillId="0" borderId="0" xfId="0" applyNumberFormat="1" applyBorder="1"/>
    <xf numFmtId="0" fontId="5" fillId="0" borderId="13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43" fontId="5" fillId="0" borderId="7" xfId="0" applyNumberFormat="1" applyFont="1" applyBorder="1" applyAlignment="1">
      <alignment horizontal="left" vertical="center"/>
    </xf>
    <xf numFmtId="0" fontId="5" fillId="0" borderId="0" xfId="0" applyFont="1" applyBorder="1" applyAlignment="1"/>
    <xf numFmtId="164" fontId="5" fillId="0" borderId="5" xfId="0" applyNumberFormat="1" applyFont="1" applyFill="1" applyBorder="1"/>
    <xf numFmtId="0" fontId="2" fillId="0" borderId="16" xfId="0" applyFont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5" fillId="0" borderId="17" xfId="0" applyNumberFormat="1" applyFont="1" applyBorder="1" applyAlignment="1">
      <alignment horizontal="center" wrapText="1"/>
    </xf>
    <xf numFmtId="164" fontId="5" fillId="0" borderId="18" xfId="0" applyNumberFormat="1" applyFont="1" applyBorder="1" applyAlignment="1">
      <alignment horizontal="center" wrapText="1"/>
    </xf>
    <xf numFmtId="164" fontId="5" fillId="2" borderId="17" xfId="0" applyNumberFormat="1" applyFont="1" applyFill="1" applyBorder="1" applyAlignment="1">
      <alignment horizontal="center"/>
    </xf>
    <xf numFmtId="164" fontId="5" fillId="2" borderId="18" xfId="0" applyNumberFormat="1" applyFont="1" applyFill="1" applyBorder="1" applyAlignment="1">
      <alignment horizontal="center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7" xfId="0" applyNumberFormat="1" applyFont="1" applyBorder="1" applyAlignment="1">
      <alignment horizontal="center" wrapText="1"/>
    </xf>
    <xf numFmtId="0" fontId="5" fillId="0" borderId="18" xfId="0" applyNumberFormat="1" applyFont="1" applyBorder="1" applyAlignment="1">
      <alignment horizontal="center" wrapText="1"/>
    </xf>
    <xf numFmtId="164" fontId="5" fillId="0" borderId="17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/>
    </xf>
    <xf numFmtId="0" fontId="2" fillId="0" borderId="16" xfId="0" applyFont="1" applyBorder="1" applyAlignment="1">
      <alignment horizontal="right"/>
    </xf>
    <xf numFmtId="0" fontId="2" fillId="0" borderId="18" xfId="0" applyFont="1" applyBorder="1" applyAlignment="1">
      <alignment horizontal="right"/>
    </xf>
  </cellXfs>
  <cellStyles count="5">
    <cellStyle name="Excel Built-in Explanatory Text" xfId="3"/>
    <cellStyle name="Normal" xfId="0" builtinId="0"/>
    <cellStyle name="Normal 2" xfId="1"/>
    <cellStyle name="Normal 3" xfId="4"/>
    <cellStyle name="Porcentagem 2" xfId="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3687413</xdr:colOff>
      <xdr:row>0</xdr:row>
      <xdr:rowOff>169904</xdr:rowOff>
    </xdr:from>
    <xdr:to>
      <xdr:col>3</xdr:col>
      <xdr:colOff>4578773</xdr:colOff>
      <xdr:row>0</xdr:row>
      <xdr:rowOff>1323344</xdr:rowOff>
    </xdr:to>
    <xdr:pic>
      <xdr:nvPicPr>
        <xdr:cNvPr id="2" name="Figura1"/>
        <xdr:cNvPicPr/>
      </xdr:nvPicPr>
      <xdr:blipFill>
        <a:blip xmlns:r="http://schemas.openxmlformats.org/officeDocument/2006/relationships" r:embed="rId1"/>
        <a:stretch/>
      </xdr:blipFill>
      <xdr:spPr>
        <a:xfrm>
          <a:off x="6309589" y="169904"/>
          <a:ext cx="891360" cy="11534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2925413</xdr:colOff>
      <xdr:row>0</xdr:row>
      <xdr:rowOff>102668</xdr:rowOff>
    </xdr:from>
    <xdr:to>
      <xdr:col>3</xdr:col>
      <xdr:colOff>3816773</xdr:colOff>
      <xdr:row>0</xdr:row>
      <xdr:rowOff>1256108</xdr:rowOff>
    </xdr:to>
    <xdr:pic>
      <xdr:nvPicPr>
        <xdr:cNvPr id="2" name="Figura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325713" y="102668"/>
          <a:ext cx="891360" cy="115344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view="pageBreakPreview" zoomScale="85" zoomScaleSheetLayoutView="85" zoomScalePageLayoutView="140" workbookViewId="0">
      <selection activeCell="B5" sqref="B5:H5"/>
    </sheetView>
  </sheetViews>
  <sheetFormatPr defaultRowHeight="15"/>
  <cols>
    <col min="1" max="1" width="6.5703125" customWidth="1"/>
    <col min="2" max="2" width="16.140625" customWidth="1"/>
    <col min="3" max="3" width="16.7109375" customWidth="1"/>
    <col min="4" max="4" width="83" customWidth="1"/>
    <col min="5" max="5" width="9.5703125" customWidth="1"/>
    <col min="6" max="6" width="15.28515625" customWidth="1"/>
    <col min="7" max="7" width="23.140625" customWidth="1"/>
    <col min="8" max="8" width="31.85546875" customWidth="1"/>
    <col min="9" max="9" width="1.7109375" customWidth="1"/>
    <col min="10" max="10" width="14.28515625" bestFit="1" customWidth="1"/>
    <col min="11" max="1025" width="8.7109375" customWidth="1"/>
  </cols>
  <sheetData>
    <row r="1" spans="1:11" ht="112.5" customHeight="1">
      <c r="A1" s="91" t="s">
        <v>23</v>
      </c>
      <c r="B1" s="92"/>
      <c r="C1" s="92"/>
      <c r="D1" s="92"/>
      <c r="E1" s="92"/>
      <c r="F1" s="92"/>
      <c r="G1" s="92"/>
      <c r="H1" s="93"/>
      <c r="I1" s="71"/>
    </row>
    <row r="2" spans="1:11" ht="13.35" customHeight="1">
      <c r="A2" s="94"/>
      <c r="B2" s="95"/>
      <c r="C2" s="95"/>
      <c r="D2" s="95"/>
      <c r="E2" s="95"/>
      <c r="F2" s="95"/>
      <c r="G2" s="95"/>
      <c r="H2" s="96"/>
      <c r="I2" s="71"/>
    </row>
    <row r="3" spans="1:11" ht="18">
      <c r="A3" s="97" t="s">
        <v>70</v>
      </c>
      <c r="B3" s="98"/>
      <c r="C3" s="98"/>
      <c r="D3" s="98"/>
      <c r="E3" s="98"/>
      <c r="F3" s="98"/>
      <c r="G3" s="98"/>
      <c r="H3" s="99"/>
      <c r="I3" s="72"/>
    </row>
    <row r="4" spans="1:11" ht="9.75" customHeight="1">
      <c r="A4" s="1"/>
      <c r="B4" s="100"/>
      <c r="C4" s="100"/>
      <c r="D4" s="100"/>
      <c r="E4" s="100"/>
      <c r="F4" s="100"/>
      <c r="G4" s="100"/>
      <c r="H4" s="101"/>
      <c r="I4" s="73"/>
    </row>
    <row r="5" spans="1:11" ht="15.75">
      <c r="A5" s="1"/>
      <c r="B5" s="102" t="s">
        <v>115</v>
      </c>
      <c r="C5" s="102"/>
      <c r="D5" s="102"/>
      <c r="E5" s="102"/>
      <c r="F5" s="102"/>
      <c r="G5" s="102"/>
      <c r="H5" s="103"/>
      <c r="I5" s="74"/>
    </row>
    <row r="6" spans="1:11" ht="15.75">
      <c r="A6" s="2"/>
      <c r="B6" s="104" t="s">
        <v>24</v>
      </c>
      <c r="C6" s="104"/>
      <c r="D6" s="104"/>
      <c r="E6" s="104"/>
      <c r="F6" s="104"/>
      <c r="G6" s="104"/>
      <c r="H6" s="105"/>
      <c r="I6" s="74"/>
    </row>
    <row r="7" spans="1:11" ht="15.75">
      <c r="A7" s="2"/>
      <c r="B7" s="84" t="s">
        <v>93</v>
      </c>
      <c r="C7" s="84"/>
      <c r="D7" s="84"/>
      <c r="E7" s="85" t="s">
        <v>69</v>
      </c>
      <c r="F7" s="85"/>
      <c r="G7" s="85"/>
      <c r="H7" s="86"/>
      <c r="I7" s="75"/>
    </row>
    <row r="8" spans="1:11">
      <c r="A8" s="8" t="s">
        <v>0</v>
      </c>
      <c r="B8" s="7" t="s">
        <v>1</v>
      </c>
      <c r="C8" s="7" t="s">
        <v>2</v>
      </c>
      <c r="D8" s="8" t="s">
        <v>3</v>
      </c>
      <c r="E8" s="8" t="s">
        <v>79</v>
      </c>
      <c r="F8" s="8" t="s">
        <v>5</v>
      </c>
      <c r="G8" s="7" t="s">
        <v>6</v>
      </c>
      <c r="H8" s="7" t="s">
        <v>7</v>
      </c>
      <c r="I8" s="39"/>
      <c r="K8" s="39"/>
    </row>
    <row r="9" spans="1:11" ht="10.15" customHeight="1">
      <c r="A9" s="24"/>
      <c r="B9" s="24"/>
      <c r="C9" s="24"/>
      <c r="D9" s="24"/>
      <c r="E9" s="24"/>
      <c r="F9" s="24"/>
      <c r="G9" s="24"/>
      <c r="H9" s="24"/>
      <c r="I9" s="39"/>
      <c r="K9" s="39"/>
    </row>
    <row r="10" spans="1:11" ht="16.5" customHeight="1">
      <c r="A10" s="42">
        <v>1</v>
      </c>
      <c r="B10" s="9"/>
      <c r="C10" s="10"/>
      <c r="D10" s="11" t="s">
        <v>57</v>
      </c>
      <c r="E10" s="12"/>
      <c r="F10" s="12"/>
      <c r="G10" s="12"/>
      <c r="H10" s="12"/>
      <c r="I10" s="76"/>
      <c r="K10" s="39"/>
    </row>
    <row r="11" spans="1:11" ht="16.5" customHeight="1">
      <c r="A11" s="16" t="s">
        <v>8</v>
      </c>
      <c r="B11" s="21" t="s">
        <v>91</v>
      </c>
      <c r="C11" s="21" t="s">
        <v>86</v>
      </c>
      <c r="D11" s="13" t="s">
        <v>85</v>
      </c>
      <c r="E11" s="56" t="s">
        <v>12</v>
      </c>
      <c r="F11" s="31">
        <f>4*1.5</f>
        <v>6</v>
      </c>
      <c r="G11" s="14"/>
      <c r="H11" s="15"/>
      <c r="I11" s="76"/>
      <c r="K11" s="39"/>
    </row>
    <row r="12" spans="1:11" ht="17.25" customHeight="1">
      <c r="A12" s="16" t="s">
        <v>25</v>
      </c>
      <c r="B12" s="21" t="s">
        <v>91</v>
      </c>
      <c r="C12" s="21" t="s">
        <v>35</v>
      </c>
      <c r="D12" s="13" t="s">
        <v>34</v>
      </c>
      <c r="E12" s="56" t="s">
        <v>9</v>
      </c>
      <c r="F12" s="31">
        <f>(4.16*19)+(3.5*50)</f>
        <v>254.04000000000002</v>
      </c>
      <c r="G12" s="14"/>
      <c r="H12" s="15"/>
      <c r="I12" s="76"/>
      <c r="J12" s="57"/>
      <c r="K12" s="58"/>
    </row>
    <row r="13" spans="1:11" ht="36" customHeight="1">
      <c r="A13" s="16" t="s">
        <v>10</v>
      </c>
      <c r="B13" s="21" t="s">
        <v>91</v>
      </c>
      <c r="C13" s="21" t="s">
        <v>58</v>
      </c>
      <c r="D13" s="13" t="s">
        <v>67</v>
      </c>
      <c r="E13" s="56" t="s">
        <v>12</v>
      </c>
      <c r="F13" s="31">
        <f>((2*4.22)+(1*3.5*1.85)+(1*4.22)+(5*3.5*2)+(4*3.5*1.75)+(2*4.22)+(4*3.5*2)+(6*3.5*1.9)+(4*3.5*2)+(2*3.5*1.8)+(2*4.22)+(4*3.5*2.05)+(4*4.22)+(2*3.5*1.9)+(4*3.5*1.9)+(3*4.22))</f>
        <v>302.15500000000003</v>
      </c>
      <c r="G13" s="26"/>
      <c r="H13" s="15"/>
      <c r="I13" s="76"/>
      <c r="J13" s="57"/>
      <c r="K13" s="58"/>
    </row>
    <row r="14" spans="1:11" ht="30" customHeight="1">
      <c r="A14" s="16" t="s">
        <v>26</v>
      </c>
      <c r="B14" s="21" t="s">
        <v>91</v>
      </c>
      <c r="C14" s="21" t="s">
        <v>37</v>
      </c>
      <c r="D14" s="13" t="s">
        <v>36</v>
      </c>
      <c r="E14" s="56" t="s">
        <v>14</v>
      </c>
      <c r="F14" s="31">
        <f>((6*3.5*1.9)+(1*3.5*1.75)+(1*3.5*1.8)+(1*3.5*1.9)+(4.22*1)+(4.22*1)+(1*3.5*2)+(1*3.5*2)+(3*4.22)+(1*3.5*1.8)+(1*3.5*1.65)+(1*3.5*1.85))*0.05</f>
        <v>5.6312499999999996</v>
      </c>
      <c r="G14" s="14"/>
      <c r="H14" s="15"/>
      <c r="I14" s="76"/>
      <c r="J14" s="57"/>
      <c r="K14" s="39"/>
    </row>
    <row r="15" spans="1:11" ht="17.25" customHeight="1">
      <c r="A15" s="16" t="s">
        <v>11</v>
      </c>
      <c r="B15" s="21" t="s">
        <v>91</v>
      </c>
      <c r="C15" s="21" t="s">
        <v>39</v>
      </c>
      <c r="D15" s="13" t="s">
        <v>38</v>
      </c>
      <c r="E15" s="56" t="s">
        <v>14</v>
      </c>
      <c r="F15" s="69">
        <f>0.15*0.25*F12</f>
        <v>9.5265000000000004</v>
      </c>
      <c r="G15" s="15"/>
      <c r="H15" s="15"/>
      <c r="I15" s="76"/>
      <c r="J15" s="57"/>
      <c r="K15" s="58"/>
    </row>
    <row r="16" spans="1:11" ht="30.75" customHeight="1">
      <c r="A16" s="16" t="s">
        <v>13</v>
      </c>
      <c r="B16" s="21" t="s">
        <v>91</v>
      </c>
      <c r="C16" s="21" t="s">
        <v>40</v>
      </c>
      <c r="D16" s="13" t="s">
        <v>41</v>
      </c>
      <c r="E16" s="56" t="s">
        <v>14</v>
      </c>
      <c r="F16" s="69">
        <f>((F13*0.06)+F14)*1.3</f>
        <v>30.888715000000005</v>
      </c>
      <c r="G16" s="41"/>
      <c r="H16" s="15"/>
      <c r="I16" s="76"/>
      <c r="J16" s="57"/>
      <c r="K16" s="58"/>
    </row>
    <row r="17" spans="1:11" ht="15.75" customHeight="1">
      <c r="A17" s="16" t="s">
        <v>15</v>
      </c>
      <c r="B17" s="21" t="s">
        <v>91</v>
      </c>
      <c r="C17" s="21" t="s">
        <v>42</v>
      </c>
      <c r="D17" s="13" t="s">
        <v>43</v>
      </c>
      <c r="E17" s="56" t="s">
        <v>14</v>
      </c>
      <c r="F17" s="31">
        <f>(F13*0.03)+((6*3.5*1.9)+(1*3.5*1.75)+(1*3.5*1.8)+(1*3.5*1.9)+(4.22*1)+(4.22*1)+(1*3.5*2)+(1*3.5*2)+(3*4.22)+(1*3.5*1.8)+(1*3.5*1.65)+(1*3.5*1.85))*0.03</f>
        <v>12.4434</v>
      </c>
      <c r="G17" s="15"/>
      <c r="H17" s="15"/>
      <c r="I17" s="76"/>
      <c r="K17" s="58"/>
    </row>
    <row r="18" spans="1:11" ht="28.5" customHeight="1">
      <c r="A18" s="16" t="s">
        <v>16</v>
      </c>
      <c r="B18" s="21" t="s">
        <v>91</v>
      </c>
      <c r="C18" s="21" t="s">
        <v>44</v>
      </c>
      <c r="D18" s="13" t="s">
        <v>45</v>
      </c>
      <c r="E18" s="56" t="s">
        <v>30</v>
      </c>
      <c r="F18" s="68">
        <f>((20.37/0.15)*20.37)*2*0.1</f>
        <v>553.24920000000009</v>
      </c>
      <c r="G18" s="15"/>
      <c r="H18" s="15"/>
      <c r="I18" s="76"/>
      <c r="J18" s="77"/>
      <c r="K18" s="59"/>
    </row>
    <row r="19" spans="1:11" ht="28.5" customHeight="1">
      <c r="A19" s="16" t="s">
        <v>17</v>
      </c>
      <c r="B19" s="21" t="s">
        <v>91</v>
      </c>
      <c r="C19" s="21" t="s">
        <v>46</v>
      </c>
      <c r="D19" s="13" t="s">
        <v>47</v>
      </c>
      <c r="E19" s="56" t="s">
        <v>14</v>
      </c>
      <c r="F19" s="32">
        <f>(F13*0.05)+(F14)</f>
        <v>20.739000000000004</v>
      </c>
      <c r="G19" s="27"/>
      <c r="H19" s="15"/>
      <c r="I19" s="39"/>
      <c r="K19" s="59"/>
    </row>
    <row r="20" spans="1:11" ht="19.5" customHeight="1">
      <c r="A20" s="16" t="s">
        <v>18</v>
      </c>
      <c r="B20" s="21" t="s">
        <v>91</v>
      </c>
      <c r="C20" s="21" t="s">
        <v>48</v>
      </c>
      <c r="D20" s="13" t="s">
        <v>49</v>
      </c>
      <c r="E20" s="56" t="s">
        <v>12</v>
      </c>
      <c r="F20" s="31">
        <f>F13+((6*3.5*1.9)+(1*3.5*1.75)+(1*3.5*1.8)+(1*3.5*1.9)+(4.22*1)+(4.22*1)+(1*3.5*2)+(1*3.5*2)+(3*4.22)+(1*3.5*1.8)+(1*3.5*1.65)+(1*3.5*1.85))</f>
        <v>414.78000000000003</v>
      </c>
      <c r="G20" s="27"/>
      <c r="H20" s="15"/>
      <c r="I20" s="39"/>
      <c r="K20" s="58"/>
    </row>
    <row r="21" spans="1:11" ht="33.75" customHeight="1">
      <c r="A21" s="16" t="s">
        <v>19</v>
      </c>
      <c r="B21" s="21" t="s">
        <v>91</v>
      </c>
      <c r="C21" s="21" t="s">
        <v>55</v>
      </c>
      <c r="D21" s="13" t="s">
        <v>54</v>
      </c>
      <c r="E21" s="56" t="s">
        <v>12</v>
      </c>
      <c r="F21" s="31">
        <f>(0.64*50)+(0.74*19)</f>
        <v>46.06</v>
      </c>
      <c r="G21" s="27"/>
      <c r="H21" s="15"/>
      <c r="I21" s="39"/>
      <c r="K21" s="58"/>
    </row>
    <row r="22" spans="1:11" ht="33.75" customHeight="1">
      <c r="A22" s="16" t="s">
        <v>68</v>
      </c>
      <c r="B22" s="21" t="s">
        <v>91</v>
      </c>
      <c r="C22" s="21" t="s">
        <v>64</v>
      </c>
      <c r="D22" s="20" t="s">
        <v>66</v>
      </c>
      <c r="E22" s="16" t="s">
        <v>12</v>
      </c>
      <c r="F22" s="31">
        <f>F21</f>
        <v>46.06</v>
      </c>
      <c r="G22" s="27"/>
      <c r="H22" s="15"/>
      <c r="I22" s="39"/>
      <c r="K22" s="58"/>
    </row>
    <row r="23" spans="1:11" ht="19.5" customHeight="1">
      <c r="A23" s="16" t="s">
        <v>77</v>
      </c>
      <c r="B23" s="21" t="s">
        <v>91</v>
      </c>
      <c r="C23" s="21" t="s">
        <v>50</v>
      </c>
      <c r="D23" s="13" t="s">
        <v>51</v>
      </c>
      <c r="E23" s="56" t="s">
        <v>14</v>
      </c>
      <c r="F23" s="31">
        <f>((2*50*0.15*0.05)+(2.8*19*0.15*0.05))</f>
        <v>1.149</v>
      </c>
      <c r="G23" s="41"/>
      <c r="H23" s="15"/>
      <c r="I23" s="39"/>
      <c r="K23" s="58"/>
    </row>
    <row r="24" spans="1:11" ht="19.5" customHeight="1">
      <c r="A24" s="16" t="s">
        <v>80</v>
      </c>
      <c r="B24" s="21" t="s">
        <v>91</v>
      </c>
      <c r="C24" s="21" t="s">
        <v>52</v>
      </c>
      <c r="D24" s="13" t="s">
        <v>53</v>
      </c>
      <c r="E24" s="56" t="s">
        <v>9</v>
      </c>
      <c r="F24" s="31">
        <f>(4.16*19)+(3.5*50)</f>
        <v>254.04000000000002</v>
      </c>
      <c r="G24" s="26"/>
      <c r="H24" s="15"/>
      <c r="I24" s="39"/>
      <c r="K24" s="58"/>
    </row>
    <row r="25" spans="1:11" ht="19.5" customHeight="1">
      <c r="A25" s="16" t="s">
        <v>83</v>
      </c>
      <c r="B25" s="21" t="s">
        <v>91</v>
      </c>
      <c r="C25" s="21" t="s">
        <v>81</v>
      </c>
      <c r="D25" s="13" t="s">
        <v>82</v>
      </c>
      <c r="E25" s="56" t="s">
        <v>12</v>
      </c>
      <c r="F25" s="31">
        <f>(F13+((6*3.5*1.9)+(1*3.5*1.75)+(1*3.5*1.8)+(1*3.5*1.9)+(4.22*1)+(4.22*1)+(1*3.5*2)+(1*3.5*2)+(3*4.22)+(1*3.5*1.8)+(1*3.5*1.65)+(1*3.5*1.85))-F22)</f>
        <v>368.72</v>
      </c>
      <c r="G25" s="26"/>
      <c r="H25" s="15"/>
      <c r="I25" s="39"/>
      <c r="K25" s="58"/>
    </row>
    <row r="26" spans="1:11" ht="30" customHeight="1">
      <c r="A26" s="16" t="s">
        <v>87</v>
      </c>
      <c r="B26" s="21" t="s">
        <v>91</v>
      </c>
      <c r="C26" s="21" t="s">
        <v>60</v>
      </c>
      <c r="D26" s="13" t="s">
        <v>59</v>
      </c>
      <c r="E26" s="56" t="s">
        <v>84</v>
      </c>
      <c r="F26" s="31">
        <f>F20*0.04</f>
        <v>16.591200000000001</v>
      </c>
      <c r="G26" s="26"/>
      <c r="H26" s="15"/>
      <c r="I26" s="39"/>
      <c r="K26" s="58"/>
    </row>
    <row r="27" spans="1:11" ht="16.5" customHeight="1">
      <c r="A27" s="24"/>
      <c r="B27" s="23"/>
      <c r="C27" s="16"/>
      <c r="D27" s="60" t="s">
        <v>71</v>
      </c>
      <c r="E27" s="21"/>
      <c r="F27" s="16"/>
      <c r="G27" s="26"/>
      <c r="H27" s="25"/>
      <c r="I27" s="39"/>
      <c r="J27" s="55"/>
      <c r="K27" s="39"/>
    </row>
    <row r="28" spans="1:11" ht="16.5" customHeight="1">
      <c r="A28" s="24"/>
      <c r="B28" s="23"/>
      <c r="C28" s="16"/>
      <c r="D28" s="18"/>
      <c r="E28" s="21"/>
      <c r="F28" s="16"/>
      <c r="G28" s="26"/>
      <c r="H28" s="25"/>
      <c r="I28" s="39"/>
      <c r="J28" s="55"/>
      <c r="K28" s="39"/>
    </row>
    <row r="29" spans="1:11">
      <c r="A29" s="44">
        <v>2</v>
      </c>
      <c r="B29" s="3"/>
      <c r="C29" s="3"/>
      <c r="D29" s="11" t="s">
        <v>89</v>
      </c>
      <c r="E29" s="3"/>
      <c r="F29" s="30"/>
      <c r="G29" s="19"/>
      <c r="H29" s="22"/>
      <c r="I29" s="39"/>
      <c r="J29" s="78"/>
      <c r="K29" s="62"/>
    </row>
    <row r="30" spans="1:11" s="52" customFormat="1" ht="33" customHeight="1">
      <c r="A30" s="53" t="s">
        <v>20</v>
      </c>
      <c r="B30" s="21" t="s">
        <v>91</v>
      </c>
      <c r="C30" s="21" t="s">
        <v>58</v>
      </c>
      <c r="D30" s="13" t="s">
        <v>67</v>
      </c>
      <c r="E30" s="56" t="s">
        <v>14</v>
      </c>
      <c r="F30" s="31">
        <f>((((96-5.16+(1.71*2)+(3.32*2))*6)+((172-5.16+(3.32*2)+(1.92*2))*2)+((80-5.16+(3.32*2)+(1.92*2))*33)))*0.3*0.05</f>
        <v>56.634000000000007</v>
      </c>
      <c r="G30" s="26"/>
      <c r="H30" s="54"/>
      <c r="I30" s="70"/>
      <c r="J30" s="58"/>
      <c r="K30" s="70"/>
    </row>
    <row r="31" spans="1:11" s="52" customFormat="1" ht="33" customHeight="1">
      <c r="A31" s="53" t="s">
        <v>21</v>
      </c>
      <c r="B31" s="21" t="s">
        <v>91</v>
      </c>
      <c r="C31" s="21" t="s">
        <v>37</v>
      </c>
      <c r="D31" s="13" t="s">
        <v>36</v>
      </c>
      <c r="E31" s="56" t="s">
        <v>14</v>
      </c>
      <c r="F31" s="31">
        <f>(((80)-(5.22)+(3.32*2)+(1.92*2))*9)*0.3*0.05</f>
        <v>11.510100000000001</v>
      </c>
      <c r="G31" s="14"/>
      <c r="H31" s="54"/>
      <c r="I31" s="70"/>
      <c r="J31" s="70"/>
      <c r="K31" s="70"/>
    </row>
    <row r="32" spans="1:11" ht="32.25" customHeight="1">
      <c r="A32" s="53" t="s">
        <v>22</v>
      </c>
      <c r="B32" s="21" t="s">
        <v>91</v>
      </c>
      <c r="C32" s="21" t="s">
        <v>60</v>
      </c>
      <c r="D32" s="13" t="s">
        <v>59</v>
      </c>
      <c r="E32" s="56" t="s">
        <v>14</v>
      </c>
      <c r="F32" s="31">
        <f>((((80)-(5.22)+(3.32*2)+(1.92*2))*9)+((((96-5.16+(1.71*2)+(3.32*2))*6)+((172-5.16+(3.32*2)+(1.92*2))*2)+((80-5.16+(3.32*2)+(1.92*2))*33))))*0.3*0.01</f>
        <v>13.628820000000001</v>
      </c>
      <c r="G32" s="26"/>
      <c r="H32" s="54"/>
      <c r="I32" s="39"/>
      <c r="J32" s="58"/>
      <c r="K32" s="39"/>
    </row>
    <row r="33" spans="1:11" ht="18.75" customHeight="1">
      <c r="A33" s="53" t="s">
        <v>27</v>
      </c>
      <c r="B33" s="21" t="s">
        <v>91</v>
      </c>
      <c r="C33" s="21" t="s">
        <v>62</v>
      </c>
      <c r="D33" s="13" t="s">
        <v>61</v>
      </c>
      <c r="E33" s="56" t="s">
        <v>14</v>
      </c>
      <c r="F33" s="31">
        <f>((((80)-(5.22)+(3.32*2)+(1.92*2))*9)+((((96-5.16+(1.71*2)+(3.32*2))*6)+((172-5.16+(3.32*2)+(1.92*2))*2)+((80-5.16+(3.32*2)+(1.92*2))*33))))*0.3*0.05</f>
        <v>68.144100000000009</v>
      </c>
      <c r="G33" s="26"/>
      <c r="H33" s="54"/>
      <c r="I33" s="39"/>
      <c r="J33" s="39"/>
      <c r="K33" s="39"/>
    </row>
    <row r="34" spans="1:11" ht="36" customHeight="1">
      <c r="A34" s="53" t="s">
        <v>28</v>
      </c>
      <c r="B34" s="21" t="s">
        <v>91</v>
      </c>
      <c r="C34" s="21" t="s">
        <v>76</v>
      </c>
      <c r="D34" s="13" t="s">
        <v>75</v>
      </c>
      <c r="E34" s="56" t="s">
        <v>14</v>
      </c>
      <c r="F34" s="31">
        <f>F33</f>
        <v>68.144100000000009</v>
      </c>
      <c r="G34" s="26"/>
      <c r="H34" s="54"/>
      <c r="I34" s="39"/>
    </row>
    <row r="35" spans="1:11" ht="31.5" customHeight="1">
      <c r="A35" s="53" t="s">
        <v>29</v>
      </c>
      <c r="B35" s="21" t="s">
        <v>91</v>
      </c>
      <c r="C35" s="21" t="s">
        <v>55</v>
      </c>
      <c r="D35" s="13" t="s">
        <v>54</v>
      </c>
      <c r="E35" s="56" t="s">
        <v>12</v>
      </c>
      <c r="F35" s="31">
        <f>((((80)-(5.22)+(3.32*2)+(1.92*2))*9)+((((96-5.16+(1.71*2)+(3.32*2))*6)+((172-5.16+(3.32*2)+(1.92*2))*2)+((80-5.16+(3.32*2)+(1.92*2))*33))))*0.25</f>
        <v>1135.7350000000001</v>
      </c>
      <c r="G35" s="26"/>
      <c r="H35" s="54"/>
      <c r="I35" s="39"/>
      <c r="J35" s="63"/>
    </row>
    <row r="36" spans="1:11" ht="15.75" customHeight="1">
      <c r="A36" s="53" t="s">
        <v>74</v>
      </c>
      <c r="B36" s="21" t="s">
        <v>91</v>
      </c>
      <c r="C36" s="21" t="s">
        <v>63</v>
      </c>
      <c r="D36" s="13" t="s">
        <v>65</v>
      </c>
      <c r="E36" s="56" t="s">
        <v>12</v>
      </c>
      <c r="F36" s="31">
        <f>((((96-5.16+(1.71*2)+(3.32*2))*6)+((172-5.16+(3.32*2)+(1.92*2))*2)+((80-5.16+(3.32*2)+(1.92*2))*33)))*0.1</f>
        <v>377.56000000000006</v>
      </c>
      <c r="G36" s="26"/>
      <c r="H36" s="54"/>
      <c r="I36" s="39"/>
    </row>
    <row r="37" spans="1:11" ht="27.75" customHeight="1">
      <c r="A37" s="53" t="s">
        <v>94</v>
      </c>
      <c r="B37" s="21" t="s">
        <v>91</v>
      </c>
      <c r="C37" s="21" t="s">
        <v>64</v>
      </c>
      <c r="D37" s="20" t="s">
        <v>66</v>
      </c>
      <c r="E37" s="16" t="s">
        <v>12</v>
      </c>
      <c r="F37" s="31">
        <f>F35</f>
        <v>1135.7350000000001</v>
      </c>
      <c r="G37" s="26"/>
      <c r="H37" s="54"/>
      <c r="I37" s="39"/>
    </row>
    <row r="38" spans="1:11" ht="15.75" customHeight="1">
      <c r="A38" s="4"/>
      <c r="B38" s="21"/>
      <c r="C38" s="35"/>
      <c r="D38" s="61" t="s">
        <v>72</v>
      </c>
      <c r="E38" s="16"/>
      <c r="F38" s="32"/>
      <c r="G38" s="26"/>
      <c r="H38" s="25"/>
      <c r="I38" s="39"/>
      <c r="J38" s="55"/>
    </row>
    <row r="39" spans="1:11" ht="15.75" customHeight="1">
      <c r="A39" s="4"/>
      <c r="B39" s="21"/>
      <c r="C39" s="35"/>
      <c r="D39" s="17"/>
      <c r="E39" s="16"/>
      <c r="F39" s="32"/>
      <c r="G39" s="26"/>
      <c r="H39" s="26"/>
      <c r="I39" s="39"/>
      <c r="K39" s="67"/>
    </row>
    <row r="40" spans="1:11" ht="16.5" customHeight="1">
      <c r="A40" s="42"/>
      <c r="B40" s="6"/>
      <c r="C40" s="29"/>
      <c r="D40" s="5" t="s">
        <v>32</v>
      </c>
      <c r="E40" s="30"/>
      <c r="F40" s="33"/>
      <c r="G40" s="19"/>
      <c r="H40" s="22"/>
      <c r="I40" s="39"/>
    </row>
    <row r="41" spans="1:11" ht="16.5" customHeight="1">
      <c r="A41" s="43"/>
      <c r="B41" s="21"/>
      <c r="C41" s="35"/>
      <c r="D41" s="28" t="s">
        <v>90</v>
      </c>
      <c r="E41" s="16"/>
      <c r="F41" s="34"/>
      <c r="G41" s="26"/>
      <c r="H41" s="26"/>
      <c r="I41" s="39"/>
    </row>
    <row r="42" spans="1:11" ht="16.5" customHeight="1">
      <c r="A42" s="42"/>
      <c r="B42" s="6"/>
      <c r="C42" s="29"/>
      <c r="D42" s="5" t="s">
        <v>33</v>
      </c>
      <c r="E42" s="30"/>
      <c r="F42" s="33"/>
      <c r="G42" s="19"/>
      <c r="H42" s="22"/>
      <c r="I42" s="39"/>
    </row>
    <row r="43" spans="1:11" ht="16.5" customHeight="1">
      <c r="A43" s="42"/>
      <c r="B43" s="6"/>
      <c r="C43" s="29"/>
      <c r="D43" s="5" t="s">
        <v>78</v>
      </c>
      <c r="E43" s="30"/>
      <c r="F43" s="33"/>
      <c r="G43" s="19"/>
      <c r="H43" s="22"/>
      <c r="I43" s="39"/>
      <c r="J43" s="55"/>
    </row>
    <row r="44" spans="1:11" ht="16.5" customHeight="1">
      <c r="A44" s="79"/>
      <c r="B44" s="80"/>
      <c r="C44" s="80"/>
      <c r="D44" s="80"/>
      <c r="E44" s="80"/>
      <c r="F44" s="80"/>
      <c r="G44" s="80"/>
      <c r="H44" s="81"/>
      <c r="I44" s="39"/>
    </row>
    <row r="45" spans="1:11" ht="31.7" customHeight="1">
      <c r="A45" s="45"/>
      <c r="B45" s="37"/>
      <c r="C45" s="37"/>
      <c r="D45" s="36"/>
      <c r="E45" s="37"/>
      <c r="F45" s="47"/>
      <c r="G45" s="49"/>
      <c r="H45" s="83"/>
      <c r="I45" s="39"/>
      <c r="J45" s="63"/>
    </row>
    <row r="46" spans="1:11">
      <c r="A46" s="45"/>
      <c r="B46" s="37"/>
      <c r="C46" s="37"/>
      <c r="D46" s="36"/>
      <c r="E46" s="37"/>
      <c r="F46" s="89" t="s">
        <v>31</v>
      </c>
      <c r="G46" s="89"/>
      <c r="H46" s="90"/>
      <c r="I46" s="39"/>
    </row>
    <row r="47" spans="1:11">
      <c r="A47" s="46"/>
      <c r="B47" s="47"/>
      <c r="C47" s="47"/>
      <c r="D47" s="48"/>
      <c r="E47" s="47"/>
      <c r="F47" s="87" t="s">
        <v>118</v>
      </c>
      <c r="G47" s="87"/>
      <c r="H47" s="88"/>
      <c r="I47" s="39"/>
    </row>
    <row r="48" spans="1:11">
      <c r="A48" s="37"/>
      <c r="B48" s="37"/>
      <c r="C48" s="37"/>
      <c r="D48" s="36"/>
      <c r="E48" s="37"/>
      <c r="F48" s="37"/>
      <c r="G48" s="38"/>
      <c r="H48" s="38"/>
    </row>
    <row r="49" spans="1:8">
      <c r="A49" s="37"/>
      <c r="B49" s="37"/>
      <c r="C49" s="37"/>
      <c r="D49" s="36"/>
      <c r="E49" s="37"/>
      <c r="F49" s="37"/>
      <c r="G49" s="38"/>
      <c r="H49" s="38"/>
    </row>
    <row r="50" spans="1:8">
      <c r="A50" s="37"/>
      <c r="B50" s="37"/>
      <c r="C50" s="37"/>
      <c r="D50" s="36"/>
      <c r="E50" s="37"/>
      <c r="F50" s="37"/>
      <c r="G50" s="38"/>
      <c r="H50" s="38"/>
    </row>
    <row r="51" spans="1:8">
      <c r="A51" s="37"/>
      <c r="B51" s="37"/>
      <c r="C51" s="37"/>
      <c r="D51" s="36"/>
      <c r="E51" s="37"/>
      <c r="F51" s="37"/>
      <c r="G51" s="38"/>
      <c r="H51" s="38"/>
    </row>
    <row r="52" spans="1:8">
      <c r="A52" s="37"/>
      <c r="B52" s="37"/>
      <c r="C52" s="37"/>
      <c r="D52" s="36"/>
      <c r="E52" s="37"/>
      <c r="F52" s="37"/>
      <c r="G52" s="38"/>
      <c r="H52" s="38"/>
    </row>
    <row r="53" spans="1:8">
      <c r="A53" s="37"/>
      <c r="B53" s="37"/>
      <c r="C53" s="37"/>
      <c r="D53" s="36"/>
      <c r="E53" s="37"/>
      <c r="F53" s="37"/>
      <c r="G53" s="38"/>
      <c r="H53" s="38"/>
    </row>
    <row r="54" spans="1:8">
      <c r="A54" s="37"/>
      <c r="B54" s="37"/>
      <c r="C54" s="37"/>
      <c r="D54" s="36"/>
      <c r="E54" s="37"/>
      <c r="F54" s="37"/>
      <c r="G54" s="38"/>
      <c r="H54" s="38"/>
    </row>
    <row r="55" spans="1:8">
      <c r="A55" s="37"/>
      <c r="B55" s="37"/>
      <c r="C55" s="37"/>
      <c r="D55" s="36"/>
      <c r="E55" s="37"/>
      <c r="F55" s="37"/>
      <c r="G55" s="38"/>
      <c r="H55" s="38"/>
    </row>
    <row r="56" spans="1:8">
      <c r="A56" s="39"/>
      <c r="B56" s="39"/>
      <c r="C56" s="39"/>
      <c r="D56" s="40"/>
      <c r="E56" s="39"/>
      <c r="F56" s="39"/>
      <c r="G56" s="39"/>
      <c r="H56" s="39"/>
    </row>
    <row r="57" spans="1:8">
      <c r="A57" s="39"/>
      <c r="B57" s="39"/>
      <c r="C57" s="39"/>
      <c r="D57" s="40"/>
      <c r="E57" s="39"/>
      <c r="F57" s="39"/>
      <c r="G57" s="39"/>
      <c r="H57" s="39"/>
    </row>
    <row r="58" spans="1:8">
      <c r="A58" s="39"/>
      <c r="B58" s="39"/>
      <c r="C58" s="39"/>
      <c r="D58" s="40"/>
      <c r="E58" s="39"/>
      <c r="F58" s="39"/>
      <c r="G58" s="39"/>
      <c r="H58" s="39"/>
    </row>
    <row r="59" spans="1:8">
      <c r="A59" s="39"/>
      <c r="B59" s="39"/>
      <c r="C59" s="39"/>
      <c r="D59" s="40"/>
      <c r="E59" s="39"/>
      <c r="F59" s="39"/>
      <c r="G59" s="39"/>
      <c r="H59" s="39"/>
    </row>
    <row r="60" spans="1:8">
      <c r="A60" s="39"/>
      <c r="B60" s="39"/>
      <c r="C60" s="39"/>
      <c r="D60" s="40"/>
      <c r="E60" s="39"/>
      <c r="F60" s="39"/>
      <c r="G60" s="39"/>
      <c r="H60" s="39"/>
    </row>
    <row r="61" spans="1:8">
      <c r="A61" s="39"/>
      <c r="B61" s="39"/>
      <c r="C61" s="39"/>
      <c r="D61" s="40"/>
      <c r="E61" s="39"/>
      <c r="F61" s="39"/>
      <c r="G61" s="39"/>
      <c r="H61" s="39"/>
    </row>
    <row r="62" spans="1:8">
      <c r="A62" s="39"/>
      <c r="B62" s="39"/>
      <c r="C62" s="39"/>
      <c r="D62" s="40"/>
      <c r="E62" s="39"/>
      <c r="F62" s="39"/>
      <c r="G62" s="39"/>
      <c r="H62" s="39"/>
    </row>
    <row r="63" spans="1:8">
      <c r="A63" s="39"/>
      <c r="B63" s="39"/>
      <c r="C63" s="39"/>
      <c r="D63" s="40"/>
      <c r="E63" s="39"/>
      <c r="F63" s="39"/>
      <c r="G63" s="39"/>
      <c r="H63" s="39"/>
    </row>
    <row r="64" spans="1:8">
      <c r="A64" s="39"/>
      <c r="B64" s="39"/>
      <c r="C64" s="39"/>
      <c r="D64" s="40"/>
      <c r="E64" s="39"/>
      <c r="F64" s="39"/>
      <c r="G64" s="39"/>
      <c r="H64" s="39"/>
    </row>
    <row r="65" spans="1:8">
      <c r="A65" s="39"/>
      <c r="B65" s="39"/>
      <c r="C65" s="39"/>
      <c r="D65" s="40"/>
      <c r="E65" s="39"/>
      <c r="F65" s="39"/>
      <c r="G65" s="39"/>
      <c r="H65" s="39"/>
    </row>
    <row r="66" spans="1:8">
      <c r="A66" s="39"/>
      <c r="B66" s="39"/>
      <c r="C66" s="39"/>
      <c r="D66" s="40"/>
      <c r="E66" s="39"/>
      <c r="F66" s="39"/>
      <c r="G66" s="39"/>
      <c r="H66" s="39"/>
    </row>
    <row r="67" spans="1:8">
      <c r="A67" s="39"/>
      <c r="B67" s="39"/>
      <c r="C67" s="39"/>
      <c r="D67" s="40"/>
      <c r="E67" s="39"/>
      <c r="F67" s="39"/>
      <c r="G67" s="39"/>
      <c r="H67" s="39"/>
    </row>
    <row r="68" spans="1:8">
      <c r="A68" s="39"/>
      <c r="B68" s="39"/>
      <c r="C68" s="39"/>
      <c r="D68" s="40"/>
      <c r="E68" s="39"/>
      <c r="F68" s="39"/>
      <c r="G68" s="39"/>
      <c r="H68" s="39"/>
    </row>
    <row r="69" spans="1:8">
      <c r="A69" s="39"/>
      <c r="B69" s="39"/>
      <c r="C69" s="39"/>
      <c r="D69" s="40"/>
      <c r="E69" s="39"/>
      <c r="F69" s="39"/>
      <c r="G69" s="39"/>
      <c r="H69" s="39"/>
    </row>
    <row r="70" spans="1:8">
      <c r="A70" s="39"/>
      <c r="B70" s="39"/>
      <c r="C70" s="39"/>
      <c r="D70" s="40"/>
      <c r="E70" s="39"/>
      <c r="F70" s="39"/>
      <c r="G70" s="39"/>
      <c r="H70" s="39"/>
    </row>
  </sheetData>
  <mergeCells count="9">
    <mergeCell ref="B7:D7"/>
    <mergeCell ref="E7:H7"/>
    <mergeCell ref="F47:H47"/>
    <mergeCell ref="F46:H46"/>
    <mergeCell ref="A1:H2"/>
    <mergeCell ref="A3:H3"/>
    <mergeCell ref="B4:H4"/>
    <mergeCell ref="B5:H5"/>
    <mergeCell ref="B6:H6"/>
  </mergeCells>
  <pageMargins left="1.2204724409448819" right="0.23622047244094491" top="0.74803149606299213" bottom="0.74803149606299213" header="0.31496062992125984" footer="0.31496062992125984"/>
  <pageSetup paperSize="9" scale="62" firstPageNumber="0" fitToHeight="6" orientation="landscape" horizontalDpi="300" verticalDpi="300" r:id="rId1"/>
  <headerFooter>
    <oddFooter>&amp;C&amp;"Times New Roman,Normal"&amp;12Prefeitura da Estância Turística de Paraguaçu Paulista - SP - Av. Siqueira Campos 1430 - CEP 19703-061 - www. eparaguacu.sp.gov.br - Tel. (18) 3361 9100&amp;R&amp;P</oddFooter>
  </headerFooter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4"/>
  <sheetViews>
    <sheetView view="pageBreakPreview" topLeftCell="A28" zoomScale="70" zoomScaleSheetLayoutView="70" zoomScalePageLayoutView="140" workbookViewId="0">
      <selection activeCell="H44" sqref="H44"/>
    </sheetView>
  </sheetViews>
  <sheetFormatPr defaultRowHeight="15"/>
  <cols>
    <col min="1" max="1" width="5.42578125" customWidth="1"/>
    <col min="2" max="2" width="14.85546875" customWidth="1"/>
    <col min="3" max="3" width="15.7109375" customWidth="1"/>
    <col min="4" max="4" width="79.85546875" customWidth="1"/>
    <col min="5" max="5" width="8" customWidth="1"/>
    <col min="6" max="6" width="11.5703125" customWidth="1"/>
    <col min="7" max="7" width="17.5703125" customWidth="1"/>
    <col min="8" max="8" width="28.7109375" customWidth="1"/>
    <col min="9" max="9" width="14.28515625" bestFit="1" customWidth="1"/>
    <col min="10" max="1024" width="8.7109375" customWidth="1"/>
  </cols>
  <sheetData>
    <row r="1" spans="1:10" ht="112.5" customHeight="1">
      <c r="A1" s="91" t="s">
        <v>23</v>
      </c>
      <c r="B1" s="92"/>
      <c r="C1" s="92"/>
      <c r="D1" s="92"/>
      <c r="E1" s="92"/>
      <c r="F1" s="92"/>
      <c r="G1" s="92"/>
      <c r="H1" s="93"/>
    </row>
    <row r="2" spans="1:10" ht="13.35" customHeight="1">
      <c r="A2" s="94"/>
      <c r="B2" s="95"/>
      <c r="C2" s="95"/>
      <c r="D2" s="95"/>
      <c r="E2" s="95"/>
      <c r="F2" s="95"/>
      <c r="G2" s="95"/>
      <c r="H2" s="96"/>
    </row>
    <row r="3" spans="1:10" ht="18">
      <c r="A3" s="97" t="s">
        <v>73</v>
      </c>
      <c r="B3" s="98"/>
      <c r="C3" s="98"/>
      <c r="D3" s="98"/>
      <c r="E3" s="98"/>
      <c r="F3" s="98"/>
      <c r="G3" s="98"/>
      <c r="H3" s="99"/>
    </row>
    <row r="4" spans="1:10" ht="9.75" customHeight="1">
      <c r="A4" s="1"/>
      <c r="B4" s="100"/>
      <c r="C4" s="100"/>
      <c r="D4" s="100"/>
      <c r="E4" s="100"/>
      <c r="F4" s="100"/>
      <c r="G4" s="100"/>
      <c r="H4" s="101"/>
    </row>
    <row r="5" spans="1:10" ht="15.75">
      <c r="A5" s="1"/>
      <c r="B5" s="102" t="s">
        <v>115</v>
      </c>
      <c r="C5" s="102"/>
      <c r="D5" s="102"/>
      <c r="E5" s="102"/>
      <c r="F5" s="102"/>
      <c r="G5" s="102"/>
      <c r="H5" s="103"/>
    </row>
    <row r="6" spans="1:10" ht="15.75">
      <c r="A6" s="2"/>
      <c r="B6" s="104" t="s">
        <v>24</v>
      </c>
      <c r="C6" s="104"/>
      <c r="D6" s="104"/>
      <c r="E6" s="104"/>
      <c r="F6" s="104"/>
      <c r="G6" s="104"/>
      <c r="H6" s="105"/>
    </row>
    <row r="7" spans="1:10" ht="15.75">
      <c r="A7" s="2"/>
      <c r="B7" s="84" t="s">
        <v>92</v>
      </c>
      <c r="C7" s="84"/>
      <c r="D7" s="84"/>
      <c r="E7" s="122" t="s">
        <v>69</v>
      </c>
      <c r="F7" s="122"/>
      <c r="G7" s="122"/>
      <c r="H7" s="123"/>
    </row>
    <row r="8" spans="1:10" ht="25.5">
      <c r="A8" s="8" t="s">
        <v>0</v>
      </c>
      <c r="B8" s="7" t="s">
        <v>1</v>
      </c>
      <c r="C8" s="7" t="s">
        <v>2</v>
      </c>
      <c r="D8" s="8" t="s">
        <v>3</v>
      </c>
      <c r="E8" s="8" t="s">
        <v>4</v>
      </c>
      <c r="F8" s="8" t="s">
        <v>5</v>
      </c>
      <c r="G8" s="112" t="s">
        <v>6</v>
      </c>
      <c r="H8" s="113"/>
      <c r="J8" s="39"/>
    </row>
    <row r="9" spans="1:10" ht="10.15" customHeight="1">
      <c r="A9" s="24"/>
      <c r="B9" s="24"/>
      <c r="C9" s="24"/>
      <c r="D9" s="24"/>
      <c r="E9" s="24"/>
      <c r="F9" s="24"/>
      <c r="G9" s="116"/>
      <c r="H9" s="117"/>
      <c r="J9" s="39"/>
    </row>
    <row r="10" spans="1:10" ht="16.5" customHeight="1">
      <c r="A10" s="42">
        <v>1</v>
      </c>
      <c r="B10" s="9"/>
      <c r="C10" s="10"/>
      <c r="D10" s="11" t="s">
        <v>57</v>
      </c>
      <c r="E10" s="12"/>
      <c r="F10" s="12"/>
      <c r="G10" s="114"/>
      <c r="H10" s="115"/>
      <c r="J10" s="39"/>
    </row>
    <row r="11" spans="1:10" ht="16.5" customHeight="1">
      <c r="A11" s="16" t="s">
        <v>8</v>
      </c>
      <c r="B11" s="21" t="s">
        <v>91</v>
      </c>
      <c r="C11" s="21" t="s">
        <v>86</v>
      </c>
      <c r="D11" s="13" t="s">
        <v>85</v>
      </c>
      <c r="E11" s="56" t="s">
        <v>12</v>
      </c>
      <c r="F11" s="31">
        <f>4*1.5</f>
        <v>6</v>
      </c>
      <c r="G11" s="106" t="s">
        <v>88</v>
      </c>
      <c r="H11" s="107"/>
      <c r="J11" s="39"/>
    </row>
    <row r="12" spans="1:10" ht="39" customHeight="1">
      <c r="A12" s="16" t="s">
        <v>25</v>
      </c>
      <c r="B12" s="21" t="s">
        <v>91</v>
      </c>
      <c r="C12" s="21" t="s">
        <v>35</v>
      </c>
      <c r="D12" s="13" t="s">
        <v>34</v>
      </c>
      <c r="E12" s="56" t="s">
        <v>9</v>
      </c>
      <c r="F12" s="31">
        <f>(4.16*19)+(3.5*50)</f>
        <v>254.04000000000002</v>
      </c>
      <c r="G12" s="106" t="s">
        <v>95</v>
      </c>
      <c r="H12" s="107"/>
      <c r="I12" s="57"/>
      <c r="J12" s="58"/>
    </row>
    <row r="13" spans="1:10" ht="81.75" customHeight="1">
      <c r="A13" s="16" t="s">
        <v>10</v>
      </c>
      <c r="B13" s="21" t="s">
        <v>91</v>
      </c>
      <c r="C13" s="21" t="s">
        <v>58</v>
      </c>
      <c r="D13" s="13" t="s">
        <v>67</v>
      </c>
      <c r="E13" s="56" t="s">
        <v>12</v>
      </c>
      <c r="F13" s="31">
        <f>((2*4.22)+(1*3.5*1.85)+(1*4.22)+(5*3.5*2)+(4*3.5*1.75)+(2*4.22)+(4*3.5*2)+(6*3.5*1.9)+(4*3.5*2)+(2*3.5*1.8)+(2*4.22)+(4*3.5*2.05)+(4*4.22)+(2*3.5*1.9)+(4*3.5*1.9)+(3*4.22))</f>
        <v>302.15500000000003</v>
      </c>
      <c r="G13" s="106" t="s">
        <v>96</v>
      </c>
      <c r="H13" s="107"/>
      <c r="I13" s="57"/>
      <c r="J13" s="58"/>
    </row>
    <row r="14" spans="1:10" ht="67.5" customHeight="1">
      <c r="A14" s="16" t="s">
        <v>26</v>
      </c>
      <c r="B14" s="21" t="s">
        <v>91</v>
      </c>
      <c r="C14" s="21" t="s">
        <v>37</v>
      </c>
      <c r="D14" s="13" t="s">
        <v>36</v>
      </c>
      <c r="E14" s="56" t="s">
        <v>14</v>
      </c>
      <c r="F14" s="31">
        <f>((6*3.5*1.9)+(1*3.5*1.75)+(1*3.5*1.8)+(1*3.5*1.9)+(4.22*1)+(4.22*1)+(1*3.5*2)+(1*3.5*2)+(3*4.22)+(1*3.5*1.8)+(1*3.5*1.65)+(1*3.5*1.85))*0.05</f>
        <v>5.6312499999999996</v>
      </c>
      <c r="G14" s="118" t="s">
        <v>97</v>
      </c>
      <c r="H14" s="119"/>
      <c r="J14" s="39"/>
    </row>
    <row r="15" spans="1:10" ht="45.75" customHeight="1">
      <c r="A15" s="16" t="s">
        <v>11</v>
      </c>
      <c r="B15" s="21" t="s">
        <v>91</v>
      </c>
      <c r="C15" s="21" t="s">
        <v>39</v>
      </c>
      <c r="D15" s="13" t="s">
        <v>38</v>
      </c>
      <c r="E15" s="56" t="s">
        <v>14</v>
      </c>
      <c r="F15" s="69">
        <f>0.15*0.25*F12</f>
        <v>9.5265000000000004</v>
      </c>
      <c r="G15" s="118" t="s">
        <v>98</v>
      </c>
      <c r="H15" s="119"/>
      <c r="J15" s="58"/>
    </row>
    <row r="16" spans="1:10" ht="37.5" customHeight="1">
      <c r="A16" s="16" t="s">
        <v>13</v>
      </c>
      <c r="B16" s="21" t="s">
        <v>91</v>
      </c>
      <c r="C16" s="21" t="s">
        <v>40</v>
      </c>
      <c r="D16" s="13" t="s">
        <v>41</v>
      </c>
      <c r="E16" s="56" t="s">
        <v>14</v>
      </c>
      <c r="F16" s="69">
        <f>((F13*0.06)+F14)*1.3</f>
        <v>30.888715000000005</v>
      </c>
      <c r="G16" s="106" t="s">
        <v>99</v>
      </c>
      <c r="H16" s="107"/>
      <c r="J16" s="58"/>
    </row>
    <row r="17" spans="1:10" ht="64.5" customHeight="1">
      <c r="A17" s="16" t="s">
        <v>15</v>
      </c>
      <c r="B17" s="21" t="s">
        <v>91</v>
      </c>
      <c r="C17" s="21" t="s">
        <v>42</v>
      </c>
      <c r="D17" s="13" t="s">
        <v>43</v>
      </c>
      <c r="E17" s="56" t="s">
        <v>14</v>
      </c>
      <c r="F17" s="31">
        <f>(F13*0.03)+((6*3.5*1.9)+(1*3.5*1.75)+(1*3.5*1.8)+(1*3.5*1.9)+(4.22*1)+(4.22*1)+(1*3.5*2)+(1*3.5*2)+(3*4.22)+(1*3.5*1.8)+(1*3.5*1.65)+(1*3.5*1.85))*0.03</f>
        <v>12.4434</v>
      </c>
      <c r="G17" s="118" t="s">
        <v>100</v>
      </c>
      <c r="H17" s="119"/>
      <c r="J17" s="58"/>
    </row>
    <row r="18" spans="1:10" ht="28.5" customHeight="1">
      <c r="A18" s="16" t="s">
        <v>16</v>
      </c>
      <c r="B18" s="21" t="s">
        <v>91</v>
      </c>
      <c r="C18" s="21" t="s">
        <v>44</v>
      </c>
      <c r="D18" s="13" t="s">
        <v>45</v>
      </c>
      <c r="E18" s="56" t="s">
        <v>30</v>
      </c>
      <c r="F18" s="68">
        <f>((20.37/0.15)*20.37)*2*0.1</f>
        <v>553.24920000000009</v>
      </c>
      <c r="G18" s="106" t="s">
        <v>101</v>
      </c>
      <c r="H18" s="107"/>
      <c r="J18" s="59"/>
    </row>
    <row r="19" spans="1:10" ht="28.5" customHeight="1">
      <c r="A19" s="16" t="s">
        <v>17</v>
      </c>
      <c r="B19" s="21" t="s">
        <v>91</v>
      </c>
      <c r="C19" s="21" t="s">
        <v>46</v>
      </c>
      <c r="D19" s="13" t="s">
        <v>47</v>
      </c>
      <c r="E19" s="56" t="s">
        <v>14</v>
      </c>
      <c r="F19" s="32">
        <f>(F13*0.05)+(F14)</f>
        <v>20.739000000000004</v>
      </c>
      <c r="G19" s="106" t="s">
        <v>102</v>
      </c>
      <c r="H19" s="107"/>
      <c r="J19" s="59"/>
    </row>
    <row r="20" spans="1:10" ht="71.25" customHeight="1">
      <c r="A20" s="16" t="s">
        <v>18</v>
      </c>
      <c r="B20" s="21" t="s">
        <v>91</v>
      </c>
      <c r="C20" s="21" t="s">
        <v>48</v>
      </c>
      <c r="D20" s="13" t="s">
        <v>49</v>
      </c>
      <c r="E20" s="56" t="s">
        <v>12</v>
      </c>
      <c r="F20" s="31">
        <f>F13+((6*3.5*1.9)+(1*3.5*1.75)+(1*3.5*1.8)+(1*3.5*1.9)+(4.22*1)+(4.22*1)+(1*3.5*2)+(1*3.5*2)+(3*4.22)+(1*3.5*1.8)+(1*3.5*1.65)+(1*3.5*1.85))</f>
        <v>414.78000000000003</v>
      </c>
      <c r="G20" s="106" t="s">
        <v>103</v>
      </c>
      <c r="H20" s="107"/>
      <c r="J20" s="58"/>
    </row>
    <row r="21" spans="1:10" ht="33.75" customHeight="1">
      <c r="A21" s="16" t="s">
        <v>19</v>
      </c>
      <c r="B21" s="21" t="s">
        <v>91</v>
      </c>
      <c r="C21" s="21" t="s">
        <v>55</v>
      </c>
      <c r="D21" s="13" t="s">
        <v>54</v>
      </c>
      <c r="E21" s="56" t="s">
        <v>12</v>
      </c>
      <c r="F21" s="31">
        <f>(0.64*50)+(0.74*19)</f>
        <v>46.06</v>
      </c>
      <c r="G21" s="106" t="s">
        <v>104</v>
      </c>
      <c r="H21" s="107"/>
      <c r="J21" s="58"/>
    </row>
    <row r="22" spans="1:10" ht="33.75" customHeight="1">
      <c r="A22" s="16" t="s">
        <v>68</v>
      </c>
      <c r="B22" s="21" t="s">
        <v>91</v>
      </c>
      <c r="C22" s="21" t="s">
        <v>64</v>
      </c>
      <c r="D22" s="20" t="s">
        <v>66</v>
      </c>
      <c r="E22" s="16" t="s">
        <v>12</v>
      </c>
      <c r="F22" s="31">
        <f>F21</f>
        <v>46.06</v>
      </c>
      <c r="G22" s="106" t="s">
        <v>104</v>
      </c>
      <c r="H22" s="107"/>
      <c r="J22" s="58"/>
    </row>
    <row r="23" spans="1:10" ht="39.75" customHeight="1">
      <c r="A23" s="16" t="s">
        <v>77</v>
      </c>
      <c r="B23" s="21" t="s">
        <v>91</v>
      </c>
      <c r="C23" s="21" t="s">
        <v>50</v>
      </c>
      <c r="D23" s="13" t="s">
        <v>51</v>
      </c>
      <c r="E23" s="56" t="s">
        <v>14</v>
      </c>
      <c r="F23" s="31">
        <f>((2*50*0.15*0.05)+(2.8*19*0.15*0.05))</f>
        <v>1.149</v>
      </c>
      <c r="G23" s="106" t="s">
        <v>105</v>
      </c>
      <c r="H23" s="107"/>
      <c r="J23" s="58"/>
    </row>
    <row r="24" spans="1:10" ht="27.75" customHeight="1">
      <c r="A24" s="16" t="s">
        <v>80</v>
      </c>
      <c r="B24" s="21" t="s">
        <v>91</v>
      </c>
      <c r="C24" s="21" t="s">
        <v>52</v>
      </c>
      <c r="D24" s="13" t="s">
        <v>53</v>
      </c>
      <c r="E24" s="56" t="s">
        <v>9</v>
      </c>
      <c r="F24" s="31">
        <f>(4.16*19)+(3.5*50)</f>
        <v>254.04000000000002</v>
      </c>
      <c r="G24" s="106" t="s">
        <v>106</v>
      </c>
      <c r="H24" s="107"/>
      <c r="J24" s="58"/>
    </row>
    <row r="25" spans="1:10" ht="75" customHeight="1">
      <c r="A25" s="16" t="s">
        <v>83</v>
      </c>
      <c r="B25" s="21" t="s">
        <v>91</v>
      </c>
      <c r="C25" s="21" t="s">
        <v>81</v>
      </c>
      <c r="D25" s="13" t="s">
        <v>82</v>
      </c>
      <c r="E25" s="56" t="s">
        <v>12</v>
      </c>
      <c r="F25" s="31">
        <f>(F13+((6*3.5*1.9)+(1*3.5*1.75)+(1*3.5*1.8)+(1*3.5*1.9)+(4.22*1)+(4.22*1)+(1*3.5*2)+(1*3.5*2)+(3*4.22)+(1*3.5*1.8)+(1*3.5*1.65)+(1*3.5*1.85))-F22)</f>
        <v>368.72</v>
      </c>
      <c r="G25" s="110" t="s">
        <v>107</v>
      </c>
      <c r="H25" s="111"/>
      <c r="J25" s="58"/>
    </row>
    <row r="26" spans="1:10" ht="27.75" customHeight="1">
      <c r="A26" s="16" t="s">
        <v>87</v>
      </c>
      <c r="B26" s="21" t="s">
        <v>91</v>
      </c>
      <c r="C26" s="21" t="s">
        <v>60</v>
      </c>
      <c r="D26" s="13" t="s">
        <v>59</v>
      </c>
      <c r="E26" s="56" t="s">
        <v>84</v>
      </c>
      <c r="F26" s="31">
        <f>F20*0.04</f>
        <v>16.591200000000001</v>
      </c>
      <c r="G26" s="110" t="s">
        <v>108</v>
      </c>
      <c r="H26" s="111"/>
      <c r="J26" s="58"/>
    </row>
    <row r="27" spans="1:10" ht="16.5" customHeight="1">
      <c r="A27" s="24"/>
      <c r="B27" s="21"/>
      <c r="C27" s="16"/>
      <c r="D27" s="18"/>
      <c r="E27" s="21"/>
      <c r="F27" s="16"/>
      <c r="G27" s="120"/>
      <c r="H27" s="121"/>
      <c r="I27" s="55"/>
      <c r="J27" s="39"/>
    </row>
    <row r="28" spans="1:10">
      <c r="A28" s="44">
        <v>2</v>
      </c>
      <c r="B28" s="3"/>
      <c r="C28" s="3"/>
      <c r="D28" s="11" t="s">
        <v>56</v>
      </c>
      <c r="E28" s="3"/>
      <c r="F28" s="30"/>
      <c r="G28" s="108"/>
      <c r="H28" s="109"/>
      <c r="J28" s="39"/>
    </row>
    <row r="29" spans="1:10" s="52" customFormat="1" ht="77.25" customHeight="1">
      <c r="A29" s="53" t="s">
        <v>20</v>
      </c>
      <c r="B29" s="21" t="s">
        <v>91</v>
      </c>
      <c r="C29" s="21" t="s">
        <v>58</v>
      </c>
      <c r="D29" s="13" t="s">
        <v>67</v>
      </c>
      <c r="E29" s="56" t="s">
        <v>14</v>
      </c>
      <c r="F29" s="31">
        <f>((((96-5.16+(1.71*2)+(3.32*2))*6)+((172-5.16+(3.32*2)+(1.92*2))*2)+((80-5.16+(3.32*2)+(1.92*2))*33)))*0.3*0.05</f>
        <v>56.634000000000007</v>
      </c>
      <c r="G29" s="106" t="s">
        <v>109</v>
      </c>
      <c r="H29" s="107"/>
    </row>
    <row r="30" spans="1:10" s="52" customFormat="1" ht="77.25" customHeight="1">
      <c r="A30" s="53" t="s">
        <v>21</v>
      </c>
      <c r="B30" s="21" t="s">
        <v>91</v>
      </c>
      <c r="C30" s="21" t="s">
        <v>37</v>
      </c>
      <c r="D30" s="13" t="s">
        <v>36</v>
      </c>
      <c r="E30" s="56" t="s">
        <v>14</v>
      </c>
      <c r="F30" s="31">
        <f>(((80)-(5.22)+(3.32*2)+(1.92*2))*9)*0.3*0.05</f>
        <v>11.510100000000001</v>
      </c>
      <c r="G30" s="106" t="s">
        <v>110</v>
      </c>
      <c r="H30" s="107"/>
    </row>
    <row r="31" spans="1:10" ht="108" customHeight="1">
      <c r="A31" s="53" t="s">
        <v>22</v>
      </c>
      <c r="B31" s="21" t="s">
        <v>91</v>
      </c>
      <c r="C31" s="21" t="s">
        <v>60</v>
      </c>
      <c r="D31" s="13" t="s">
        <v>59</v>
      </c>
      <c r="E31" s="56" t="s">
        <v>14</v>
      </c>
      <c r="F31" s="31">
        <f>((((80)-(5.22)+(3.32*2)+(1.92*2))*9)+((((96-5.16+(1.71*2)+(3.32*2))*6)+((172-5.16+(3.32*2)+(1.92*2))*2)+((80-5.16+(3.32*2)+(1.92*2))*33))))*0.3*0.01</f>
        <v>13.628820000000001</v>
      </c>
      <c r="G31" s="106" t="s">
        <v>111</v>
      </c>
      <c r="H31" s="107"/>
    </row>
    <row r="32" spans="1:10" ht="99" customHeight="1">
      <c r="A32" s="53" t="s">
        <v>27</v>
      </c>
      <c r="B32" s="21" t="s">
        <v>91</v>
      </c>
      <c r="C32" s="21" t="s">
        <v>62</v>
      </c>
      <c r="D32" s="13" t="s">
        <v>61</v>
      </c>
      <c r="E32" s="56" t="s">
        <v>14</v>
      </c>
      <c r="F32" s="31">
        <f>((((80)-(5.22)+(3.32*2)+(1.92*2))*9)+((((96-5.16+(1.71*2)+(3.32*2))*6)+((172-5.16+(3.32*2)+(1.92*2))*2)+((80-5.16+(3.32*2)+(1.92*2))*33))))*0.3*0.05</f>
        <v>68.144100000000009</v>
      </c>
      <c r="G32" s="106" t="s">
        <v>112</v>
      </c>
      <c r="H32" s="107"/>
    </row>
    <row r="33" spans="1:8" ht="102.75" customHeight="1">
      <c r="A33" s="53" t="s">
        <v>28</v>
      </c>
      <c r="B33" s="21" t="s">
        <v>91</v>
      </c>
      <c r="C33" s="21" t="s">
        <v>76</v>
      </c>
      <c r="D33" s="13" t="s">
        <v>75</v>
      </c>
      <c r="E33" s="56" t="s">
        <v>14</v>
      </c>
      <c r="F33" s="31">
        <f>F32</f>
        <v>68.144100000000009</v>
      </c>
      <c r="G33" s="106" t="s">
        <v>112</v>
      </c>
      <c r="H33" s="107"/>
    </row>
    <row r="34" spans="1:8" ht="80.25" customHeight="1">
      <c r="A34" s="53" t="s">
        <v>29</v>
      </c>
      <c r="B34" s="21" t="s">
        <v>91</v>
      </c>
      <c r="C34" s="21" t="s">
        <v>55</v>
      </c>
      <c r="D34" s="13" t="s">
        <v>54</v>
      </c>
      <c r="E34" s="56" t="s">
        <v>12</v>
      </c>
      <c r="F34" s="31">
        <f>((((80)-(5.22)+(3.32*2)+(1.92*2))*9)+((((96-5.16+(1.71*2)+(3.32*2))*6)+((172-5.16+(3.32*2)+(1.92*2))*2)+((80-5.16+(3.32*2)+(1.92*2))*33))))*0.25</f>
        <v>1135.7350000000001</v>
      </c>
      <c r="G34" s="106" t="s">
        <v>113</v>
      </c>
      <c r="H34" s="107"/>
    </row>
    <row r="35" spans="1:8" ht="72" customHeight="1">
      <c r="A35" s="53" t="s">
        <v>74</v>
      </c>
      <c r="B35" s="21" t="s">
        <v>91</v>
      </c>
      <c r="C35" s="21" t="s">
        <v>63</v>
      </c>
      <c r="D35" s="13" t="s">
        <v>65</v>
      </c>
      <c r="E35" s="56" t="s">
        <v>12</v>
      </c>
      <c r="F35" s="31">
        <f>((((96-5.16+(1.71*2)+(3.32*2))*6)+((172-5.16+(3.32*2)+(1.92*2))*2)+((80-5.16+(3.32*2)+(1.92*2))*33)))*0.1</f>
        <v>377.56000000000006</v>
      </c>
      <c r="G35" s="106" t="s">
        <v>114</v>
      </c>
      <c r="H35" s="107"/>
    </row>
    <row r="36" spans="1:8" ht="96" customHeight="1">
      <c r="A36" s="53" t="s">
        <v>94</v>
      </c>
      <c r="B36" s="21" t="s">
        <v>91</v>
      </c>
      <c r="C36" s="21" t="s">
        <v>64</v>
      </c>
      <c r="D36" s="20" t="s">
        <v>66</v>
      </c>
      <c r="E36" s="16" t="s">
        <v>12</v>
      </c>
      <c r="F36" s="31">
        <f>F34</f>
        <v>1135.7350000000001</v>
      </c>
      <c r="G36" s="106" t="s">
        <v>113</v>
      </c>
      <c r="H36" s="107"/>
    </row>
    <row r="37" spans="1:8" ht="16.5" customHeight="1">
      <c r="A37" s="45"/>
      <c r="B37" s="37"/>
      <c r="C37" s="37"/>
      <c r="D37" s="36"/>
      <c r="E37" s="37"/>
      <c r="F37" s="37"/>
      <c r="G37" s="38"/>
      <c r="H37" s="65"/>
    </row>
    <row r="38" spans="1:8" ht="16.5" customHeight="1">
      <c r="A38" s="51"/>
      <c r="B38" s="50"/>
      <c r="C38" s="50"/>
      <c r="D38" s="50"/>
      <c r="E38" s="50"/>
      <c r="F38" s="50"/>
      <c r="G38" s="50"/>
      <c r="H38" s="66"/>
    </row>
    <row r="39" spans="1:8" ht="31.7" customHeight="1">
      <c r="A39" s="45"/>
      <c r="B39" s="37"/>
      <c r="C39" s="37"/>
      <c r="D39" s="36"/>
      <c r="E39" s="37"/>
      <c r="F39" s="47"/>
      <c r="G39" s="49"/>
      <c r="H39" s="83"/>
    </row>
    <row r="40" spans="1:8">
      <c r="A40" s="45"/>
      <c r="B40" s="37"/>
      <c r="C40" s="37"/>
      <c r="D40" s="36"/>
      <c r="E40" s="37"/>
      <c r="F40" s="82" t="s">
        <v>116</v>
      </c>
      <c r="G40" s="82"/>
      <c r="H40" s="64"/>
    </row>
    <row r="41" spans="1:8">
      <c r="A41" s="46"/>
      <c r="B41" s="47"/>
      <c r="C41" s="47"/>
      <c r="D41" s="48"/>
      <c r="E41" s="87" t="s">
        <v>117</v>
      </c>
      <c r="F41" s="87"/>
      <c r="G41" s="87"/>
      <c r="H41" s="88"/>
    </row>
    <row r="42" spans="1:8">
      <c r="A42" s="37"/>
      <c r="B42" s="37"/>
      <c r="C42" s="37"/>
      <c r="D42" s="36"/>
      <c r="E42" s="37"/>
      <c r="F42" s="37"/>
      <c r="G42" s="38"/>
      <c r="H42" s="38"/>
    </row>
    <row r="43" spans="1:8">
      <c r="A43" s="37"/>
      <c r="B43" s="37"/>
      <c r="C43" s="37"/>
      <c r="D43" s="36"/>
      <c r="E43" s="37"/>
      <c r="F43" s="37"/>
      <c r="G43" s="38"/>
      <c r="H43" s="38"/>
    </row>
    <row r="44" spans="1:8">
      <c r="A44" s="37"/>
      <c r="B44" s="37"/>
      <c r="C44" s="37"/>
      <c r="D44" s="36"/>
      <c r="E44" s="37"/>
      <c r="F44" s="37"/>
      <c r="G44" s="38"/>
      <c r="H44" s="38"/>
    </row>
    <row r="45" spans="1:8">
      <c r="A45" s="37"/>
      <c r="B45" s="37"/>
      <c r="C45" s="37"/>
      <c r="D45" s="36"/>
      <c r="E45" s="37"/>
      <c r="F45" s="37"/>
      <c r="G45" s="38"/>
      <c r="H45" s="38"/>
    </row>
    <row r="46" spans="1:8">
      <c r="A46" s="37"/>
      <c r="B46" s="37"/>
      <c r="C46" s="37"/>
      <c r="D46" s="36"/>
      <c r="E46" s="37"/>
      <c r="F46" s="37"/>
      <c r="G46" s="38"/>
      <c r="H46" s="38"/>
    </row>
    <row r="47" spans="1:8">
      <c r="A47" s="37"/>
      <c r="B47" s="37"/>
      <c r="C47" s="37"/>
      <c r="D47" s="36"/>
      <c r="E47" s="37"/>
      <c r="F47" s="37"/>
      <c r="G47" s="38"/>
      <c r="H47" s="38"/>
    </row>
    <row r="48" spans="1:8">
      <c r="A48" s="37"/>
      <c r="B48" s="37"/>
      <c r="C48" s="37"/>
      <c r="D48" s="36"/>
      <c r="E48" s="37"/>
      <c r="F48" s="37"/>
      <c r="G48" s="38"/>
      <c r="H48" s="38"/>
    </row>
    <row r="49" spans="1:8">
      <c r="A49" s="37"/>
      <c r="B49" s="37"/>
      <c r="C49" s="37"/>
      <c r="D49" s="36"/>
      <c r="E49" s="37"/>
      <c r="F49" s="37"/>
      <c r="G49" s="38"/>
      <c r="H49" s="38"/>
    </row>
    <row r="50" spans="1:8">
      <c r="A50" s="39"/>
      <c r="B50" s="39"/>
      <c r="C50" s="39"/>
      <c r="D50" s="40"/>
      <c r="E50" s="39"/>
      <c r="F50" s="39"/>
      <c r="G50" s="39"/>
      <c r="H50" s="39"/>
    </row>
    <row r="51" spans="1:8">
      <c r="A51" s="39"/>
      <c r="B51" s="39"/>
      <c r="C51" s="39"/>
      <c r="D51" s="40"/>
      <c r="E51" s="39"/>
      <c r="F51" s="39"/>
      <c r="G51" s="39"/>
      <c r="H51" s="39"/>
    </row>
    <row r="52" spans="1:8">
      <c r="A52" s="39"/>
      <c r="B52" s="39"/>
      <c r="C52" s="39"/>
      <c r="D52" s="40"/>
      <c r="E52" s="39"/>
      <c r="F52" s="39"/>
      <c r="G52" s="39"/>
      <c r="H52" s="39"/>
    </row>
    <row r="53" spans="1:8">
      <c r="A53" s="39"/>
      <c r="B53" s="39"/>
      <c r="C53" s="39"/>
      <c r="D53" s="40"/>
      <c r="E53" s="39"/>
      <c r="F53" s="39"/>
      <c r="G53" s="39"/>
      <c r="H53" s="39"/>
    </row>
    <row r="54" spans="1:8">
      <c r="A54" s="39"/>
      <c r="B54" s="39"/>
      <c r="C54" s="39"/>
      <c r="D54" s="40"/>
      <c r="E54" s="39"/>
      <c r="F54" s="39"/>
      <c r="G54" s="39"/>
      <c r="H54" s="39"/>
    </row>
    <row r="55" spans="1:8">
      <c r="A55" s="39"/>
      <c r="B55" s="39"/>
      <c r="C55" s="39"/>
      <c r="D55" s="40"/>
      <c r="E55" s="39"/>
      <c r="F55" s="39"/>
      <c r="G55" s="39"/>
      <c r="H55" s="39"/>
    </row>
    <row r="56" spans="1:8">
      <c r="A56" s="39"/>
      <c r="B56" s="39"/>
      <c r="C56" s="39"/>
      <c r="D56" s="40"/>
      <c r="E56" s="39"/>
      <c r="F56" s="39"/>
      <c r="G56" s="39"/>
      <c r="H56" s="39"/>
    </row>
    <row r="57" spans="1:8">
      <c r="A57" s="39"/>
      <c r="B57" s="39"/>
      <c r="C57" s="39"/>
      <c r="D57" s="40"/>
      <c r="E57" s="39"/>
      <c r="F57" s="39"/>
      <c r="G57" s="39"/>
      <c r="H57" s="39"/>
    </row>
    <row r="58" spans="1:8">
      <c r="A58" s="39"/>
      <c r="B58" s="39"/>
      <c r="C58" s="39"/>
      <c r="D58" s="40"/>
      <c r="E58" s="39"/>
      <c r="F58" s="39"/>
      <c r="G58" s="39"/>
      <c r="H58" s="39"/>
    </row>
    <row r="59" spans="1:8">
      <c r="A59" s="39"/>
      <c r="B59" s="39"/>
      <c r="C59" s="39"/>
      <c r="D59" s="40"/>
      <c r="E59" s="39"/>
      <c r="F59" s="39"/>
      <c r="G59" s="39"/>
      <c r="H59" s="39"/>
    </row>
    <row r="60" spans="1:8">
      <c r="A60" s="39"/>
      <c r="B60" s="39"/>
      <c r="C60" s="39"/>
      <c r="D60" s="40"/>
      <c r="E60" s="39"/>
      <c r="F60" s="39"/>
      <c r="G60" s="39"/>
      <c r="H60" s="39"/>
    </row>
    <row r="61" spans="1:8">
      <c r="A61" s="39"/>
      <c r="B61" s="39"/>
      <c r="C61" s="39"/>
      <c r="D61" s="40"/>
      <c r="E61" s="39"/>
      <c r="F61" s="39"/>
      <c r="G61" s="39"/>
      <c r="H61" s="39"/>
    </row>
    <row r="62" spans="1:8">
      <c r="A62" s="39"/>
      <c r="B62" s="39"/>
      <c r="C62" s="39"/>
      <c r="D62" s="40"/>
      <c r="E62" s="39"/>
      <c r="F62" s="39"/>
      <c r="G62" s="39"/>
      <c r="H62" s="39"/>
    </row>
    <row r="63" spans="1:8">
      <c r="A63" s="39"/>
      <c r="B63" s="39"/>
      <c r="C63" s="39"/>
      <c r="D63" s="40"/>
      <c r="E63" s="39"/>
      <c r="F63" s="39"/>
      <c r="G63" s="39"/>
      <c r="H63" s="39"/>
    </row>
    <row r="64" spans="1:8">
      <c r="A64" s="39"/>
      <c r="B64" s="39"/>
      <c r="C64" s="39"/>
      <c r="D64" s="40"/>
      <c r="E64" s="39"/>
      <c r="F64" s="39"/>
      <c r="G64" s="39"/>
      <c r="H64" s="39"/>
    </row>
  </sheetData>
  <mergeCells count="37">
    <mergeCell ref="B7:D7"/>
    <mergeCell ref="G25:H25"/>
    <mergeCell ref="A1:H2"/>
    <mergeCell ref="A3:H3"/>
    <mergeCell ref="B4:H4"/>
    <mergeCell ref="B5:H5"/>
    <mergeCell ref="B6:H6"/>
    <mergeCell ref="G24:H24"/>
    <mergeCell ref="E7:H7"/>
    <mergeCell ref="G11:H11"/>
    <mergeCell ref="G21:H21"/>
    <mergeCell ref="G23:H23"/>
    <mergeCell ref="G26:H26"/>
    <mergeCell ref="G30:H30"/>
    <mergeCell ref="G8:H8"/>
    <mergeCell ref="G10:H10"/>
    <mergeCell ref="G9:H9"/>
    <mergeCell ref="G12:H12"/>
    <mergeCell ref="G13:H13"/>
    <mergeCell ref="G14:H14"/>
    <mergeCell ref="G15:H15"/>
    <mergeCell ref="G16:H16"/>
    <mergeCell ref="G17:H17"/>
    <mergeCell ref="G22:H22"/>
    <mergeCell ref="G27:H27"/>
    <mergeCell ref="G18:H18"/>
    <mergeCell ref="G19:H19"/>
    <mergeCell ref="G20:H20"/>
    <mergeCell ref="E41:H41"/>
    <mergeCell ref="G29:H29"/>
    <mergeCell ref="G28:H28"/>
    <mergeCell ref="G31:H31"/>
    <mergeCell ref="G32:H32"/>
    <mergeCell ref="G34:H34"/>
    <mergeCell ref="G35:H35"/>
    <mergeCell ref="G36:H36"/>
    <mergeCell ref="G33:H33"/>
  </mergeCells>
  <pageMargins left="1.2204724409448819" right="0.23622047244094491" top="0.74803149606299213" bottom="0.74803149606299213" header="0.31496062992125984" footer="0.31496062992125984"/>
  <pageSetup paperSize="9" scale="69" firstPageNumber="0" fitToHeight="6" orientation="landscape" horizontalDpi="300" verticalDpi="300" r:id="rId1"/>
  <headerFooter>
    <oddFooter>&amp;C&amp;"Times New Roman,Normal"&amp;12Prefeitura da Estância Turística de Paraguaçu Paulista - SP - Av. Siqueira Campos 1430 - CEP 19703-061 - www. eparaguacu.sp.gov.br - Tel. (18) 3361 9100&amp;R&amp;P</oddFooter>
  </headerFooter>
  <rowBreaks count="3" manualBreakCount="3">
    <brk id="16" max="7" man="1"/>
    <brk id="27" max="7" man="1"/>
    <brk id="3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ORÇAMENTO</vt:lpstr>
      <vt:lpstr>MEMORIA DE CÁLCULO</vt:lpstr>
      <vt:lpstr>'MEMORIA DE CÁLCULO'!Area_de_impressao</vt:lpstr>
      <vt:lpstr>ORÇAMENTO!Area_de_impressao</vt:lpstr>
      <vt:lpstr>'MEMORIA DE CÁLCULO'!Titulos_de_impressao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revision>5</cp:revision>
  <cp:lastPrinted>2022-05-11T17:31:31Z</cp:lastPrinted>
  <dcterms:created xsi:type="dcterms:W3CDTF">2017-08-30T19:42:29Z</dcterms:created>
  <dcterms:modified xsi:type="dcterms:W3CDTF">2022-09-13T10:47:40Z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