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jpeg" ContentType="image/jpeg"/>
  <Override PartName="/xl/media/image3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MEMORIA DE CÁLCULO" sheetId="2" state="visible" r:id="rId3"/>
    <sheet name="CRONOGRAMA FÍSICOFINANCEIRO DEF" sheetId="3" state="visible" r:id="rId4"/>
  </sheets>
  <definedNames>
    <definedName function="false" hidden="false" localSheetId="2" name="_xlnm.Print_Area" vbProcedure="false">'CRONOGRAMA FÍSICOFINANCEIRO DEF'!$A$1:$H$28</definedName>
    <definedName function="false" hidden="false" localSheetId="2" name="_xlnm.Print_Titles" vbProcedure="false">'CRONOGRAMA FÍSICOFINANCEIRO DEF'!$1:$18</definedName>
    <definedName function="false" hidden="false" localSheetId="1" name="_xlnm.Print_Area" vbProcedure="false">'MEMORIA DE CÁLCULO'!$A$1:$H$49</definedName>
    <definedName function="false" hidden="false" localSheetId="1" name="_xlnm.Print_Titles" vbProcedure="false">'MEMORIA DE CÁLCULO'!$1:$8</definedName>
    <definedName function="false" hidden="false" localSheetId="0" name="_xlnm.Print_Area" vbProcedure="false">ORÇAMENTO!$A$1:$H$55</definedName>
    <definedName function="false" hidden="false" localSheetId="0" name="_xlnm.Print_Titles" vbProcedure="false">ORÇAMENTO!$1:$8</definedName>
    <definedName function="false" hidden="false" localSheetId="2" name="Print_Titles_0" vbProcedure="false">'CRONOGRAMA FÍSICOFINANCEIRO DEF'!$1:$18</definedName>
    <definedName function="false" hidden="false" localSheetId="2" name="Print_Titles_0_0" vbProcedure="false">'CRONOGRAMA FÍSICOFINANCEIRO DEF'!$1:$18</definedName>
    <definedName function="false" hidden="false" localSheetId="2" name="Print_Titles_0_0_0" vbProcedure="false">'CRONOGRAMA FÍSICOFINANCEIRO DEF'!$1:$18</definedName>
    <definedName function="false" hidden="false" localSheetId="2" name="Print_Titles_0_0_0_0" vbProcedure="false">'CRONOGRAMA FÍSICOFINANCEIRO DEF'!$1:$18</definedName>
    <definedName function="false" hidden="false" localSheetId="2" name="Print_Titles_0_0_0_0_0" vbProcedure="false">'CRONOGRAMA FÍSICOFINANCEIRO DEF'!$1:$18</definedName>
    <definedName function="false" hidden="false" localSheetId="2" name="Print_Titles_0_0_0_0_0_0" vbProcedure="false">'CRONOGRAMA FÍSICOFINANCEIRO DEF'!$1:$18</definedName>
    <definedName function="false" hidden="false" localSheetId="2" name="Print_Titles_0_0_0_0_0_0_0" vbProcedure="false">'CRONOGRAMA FÍSICOFINANCEIRO DEF'!$1:$18</definedName>
    <definedName function="false" hidden="false" localSheetId="2" name="Print_Titles_0_0_0_0_0_0_0_0" vbProcedure="false">'CRONOGRAMA FÍSICOFINANCEIRO DEF'!$1:$18</definedName>
    <definedName function="false" hidden="false" localSheetId="2" name="Print_Titles_0_0_0_0_0_0_0_0_0" vbProcedure="false">'CRONOGRAMA FÍSICOFINANCEIRO DEF'!$1:$18</definedName>
    <definedName function="false" hidden="false" localSheetId="2" name="Print_Titles_0_0_0_0_0_0_0_0_0_0" vbProcedure="false">'CRONOGRAMA FÍSICOFINANCEIRO DEF'!$1:$18</definedName>
    <definedName function="false" hidden="false" localSheetId="2" name="Print_Titles_0_0_0_0_0_0_0_0_0_0_0" vbProcedure="false">'CRONOGRAMA FÍSICOFINANCEIRO DEF'!$1:$18</definedName>
    <definedName function="false" hidden="false" localSheetId="2" name="Print_Titles_0_0_0_0_0_0_0_0_0_0_0_0" vbProcedure="false">'CRONOGRAMA FÍSICOFINANCEIRO DEF'!$1:$18</definedName>
    <definedName function="false" hidden="false" localSheetId="2" name="Print_Titles_0_0_0_0_0_0_0_0_0_0_0_0_0" vbProcedure="false">'CRONOGRAMA FÍSICOFINANCEIRO DEF'!$1:$18</definedName>
    <definedName function="false" hidden="false" localSheetId="2" name="Print_Titles_0_0_0_0_0_0_0_0_0_0_0_0_0_0" vbProcedure="false">'CRONOGRAMA FÍSICOFINANCEIRO DEF'!$1:$18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<sst xmlns="http://schemas.openxmlformats.org/spreadsheetml/2006/main" count="410" uniqueCount="140">
  <si>
    <t xml:space="preserve">Prefeitura Municipal da Estância Turística de Paraguaçu Paulista - SP</t>
  </si>
  <si>
    <t xml:space="preserve">Planilha Orçamentária -  Calçadas Acessíveis para as Escolas Públicas de Paraguaçu Paulista</t>
  </si>
  <si>
    <t xml:space="preserve">Obra: Construção de Calçadas Acessíveis para as Escolas Públicas de Paraguaçu Paulista</t>
  </si>
  <si>
    <t xml:space="preserve">Local: Paraguaçu Paulista</t>
  </si>
  <si>
    <t xml:space="preserve">Base:CDHU - 187 - TABELA DE PREÇOS UNITÁRIOS DESONERADOS - Data de Referência: AGOSTO/2022</t>
  </si>
  <si>
    <t xml:space="preserve">Data: Outubro/2022</t>
  </si>
  <si>
    <t xml:space="preserve">Ítem</t>
  </si>
  <si>
    <t xml:space="preserve">Base Serviços</t>
  </si>
  <si>
    <t xml:space="preserve">Códigos Serviços</t>
  </si>
  <si>
    <t xml:space="preserve">Descrição dos Serviços</t>
  </si>
  <si>
    <t xml:space="preserve">Uni</t>
  </si>
  <si>
    <t xml:space="preserve">Quant.</t>
  </si>
  <si>
    <t xml:space="preserve">Valor unitário R$</t>
  </si>
  <si>
    <t xml:space="preserve">Valor total R$</t>
  </si>
  <si>
    <t xml:space="preserve">A</t>
  </si>
  <si>
    <t xml:space="preserve">REBAIXOS</t>
  </si>
  <si>
    <t xml:space="preserve">CALÇADAS ESTREITAS</t>
  </si>
  <si>
    <t xml:space="preserve">1.1</t>
  </si>
  <si>
    <t xml:space="preserve">CDHU/187</t>
  </si>
  <si>
    <t xml:space="preserve">02.08.050</t>
  </si>
  <si>
    <t xml:space="preserve">Placa em lona com impressão digital e estrutura em madeira</t>
  </si>
  <si>
    <t xml:space="preserve">m²</t>
  </si>
  <si>
    <t xml:space="preserve">1.2</t>
  </si>
  <si>
    <t xml:space="preserve">04.40.030</t>
  </si>
  <si>
    <t xml:space="preserve">Retirada manual de guia pré-moldada, inclusive limpeza e empilhamento</t>
  </si>
  <si>
    <t xml:space="preserve">m</t>
  </si>
  <si>
    <t xml:space="preserve">1.3</t>
  </si>
  <si>
    <t xml:space="preserve">03.01.020</t>
  </si>
  <si>
    <t xml:space="preserve">Demolição manual de concreto simples</t>
  </si>
  <si>
    <t xml:space="preserve">m³</t>
  </si>
  <si>
    <t xml:space="preserve">1.4</t>
  </si>
  <si>
    <t xml:space="preserve">06.02.020</t>
  </si>
  <si>
    <t xml:space="preserve">Escavação manual em solo de 1ª e 2ª categoria em vala ou cava até 1,5 m</t>
  </si>
  <si>
    <t xml:space="preserve">1.5</t>
  </si>
  <si>
    <t xml:space="preserve">05.07.040</t>
  </si>
  <si>
    <t xml:space="preserve">Remoção de entulho separado de obra com caçamba metálica - terra, alvenaria, concreto, argamassa, madeira, papel, plástico ou metal</t>
  </si>
  <si>
    <t xml:space="preserve">1.6</t>
  </si>
  <si>
    <t xml:space="preserve">54.01.010</t>
  </si>
  <si>
    <t xml:space="preserve">Regularização e compactação mecanizada de superfície, sem controle do proctor normal</t>
  </si>
  <si>
    <r>
      <rPr>
        <sz val="11"/>
        <color rgb="FF000000"/>
        <rFont val="Arial"/>
        <family val="2"/>
        <charset val="1"/>
      </rPr>
      <t xml:space="preserve">m</t>
    </r>
    <r>
      <rPr>
        <i val="true"/>
        <sz val="11"/>
        <color rgb="FF000000"/>
        <rFont val="Arial"/>
        <family val="2"/>
        <charset val="1"/>
      </rPr>
      <t xml:space="preserve">³</t>
    </r>
  </si>
  <si>
    <t xml:space="preserve">1.7</t>
  </si>
  <si>
    <t xml:space="preserve">11.18.040</t>
  </si>
  <si>
    <t xml:space="preserve">Lastro de pedra britada</t>
  </si>
  <si>
    <t xml:space="preserve">1.8</t>
  </si>
  <si>
    <t xml:space="preserve">10.02.020</t>
  </si>
  <si>
    <t xml:space="preserve">Armadura em tela soldada de aço</t>
  </si>
  <si>
    <t xml:space="preserve">kg</t>
  </si>
  <si>
    <t xml:space="preserve">1.9</t>
  </si>
  <si>
    <t xml:space="preserve">17.05.100</t>
  </si>
  <si>
    <t xml:space="preserve">Piso com requadro em concreto simples com controle de fck= 25 MPa</t>
  </si>
  <si>
    <t xml:space="preserve">1.10</t>
  </si>
  <si>
    <t xml:space="preserve">17.03.020</t>
  </si>
  <si>
    <t xml:space="preserve">Cimentado desempenado</t>
  </si>
  <si>
    <t xml:space="preserve">1.11</t>
  </si>
  <si>
    <t xml:space="preserve">30.04.030</t>
  </si>
  <si>
    <t xml:space="preserve">Piso em ladrilho hidráulico podotátil várias cores (25x25x2,5cm), assentado com argamassa mista</t>
  </si>
  <si>
    <t xml:space="preserve">1.12</t>
  </si>
  <si>
    <t xml:space="preserve">30.04.070</t>
  </si>
  <si>
    <t xml:space="preserve">Rejuntamento de piso em ladrilho hidráulico (25x25x2,5cm) com argamassa industrializada para rejunte, juntas de 2 mm</t>
  </si>
  <si>
    <t xml:space="preserve">1.13</t>
  </si>
  <si>
    <t xml:space="preserve">54.06.110</t>
  </si>
  <si>
    <t xml:space="preserve">Base em concreto com fck de 25 MPa, para guias, sarjetas ou sarjetões</t>
  </si>
  <si>
    <t xml:space="preserve">1.14</t>
  </si>
  <si>
    <t xml:space="preserve">54.20.100</t>
  </si>
  <si>
    <t xml:space="preserve">Reassentamento de guia pré-moldada reta e/ou curva</t>
  </si>
  <si>
    <t xml:space="preserve">1.15</t>
  </si>
  <si>
    <t xml:space="preserve">70.02.010</t>
  </si>
  <si>
    <t xml:space="preserve">Sinalização horizontal com tinta vinílica ou acrílica (tinta do rebaixo em azul e vagas para veiculos em branco)</t>
  </si>
  <si>
    <t xml:space="preserve">Sub Total Item 1</t>
  </si>
  <si>
    <t xml:space="preserve">CALÇADAS LARGAS E ESPECIAIS</t>
  </si>
  <si>
    <t xml:space="preserve">2.1</t>
  </si>
  <si>
    <t xml:space="preserve">2.2</t>
  </si>
  <si>
    <t xml:space="preserve">2.3</t>
  </si>
  <si>
    <t xml:space="preserve">2.4</t>
  </si>
  <si>
    <t xml:space="preserve">2.5</t>
  </si>
  <si>
    <t xml:space="preserve">2.6</t>
  </si>
  <si>
    <t xml:space="preserve">2.7</t>
  </si>
  <si>
    <t xml:space="preserve">2.8</t>
  </si>
  <si>
    <t xml:space="preserve">2.9</t>
  </si>
  <si>
    <t xml:space="preserve">2.10</t>
  </si>
  <si>
    <t xml:space="preserve">2.11</t>
  </si>
  <si>
    <t xml:space="preserve">2.12</t>
  </si>
  <si>
    <t xml:space="preserve">2.13</t>
  </si>
  <si>
    <t xml:space="preserve">2.14</t>
  </si>
  <si>
    <t xml:space="preserve">2.15</t>
  </si>
  <si>
    <t xml:space="preserve">15.03.140</t>
  </si>
  <si>
    <t xml:space="preserve">Fornecimento e montagem de estrutura tubular em aço ASTM-A572 Grau 50, sem pintura (corrimãos) 11/2"</t>
  </si>
  <si>
    <t xml:space="preserve">2.16</t>
  </si>
  <si>
    <t xml:space="preserve">33.07.102</t>
  </si>
  <si>
    <t xml:space="preserve">Esmalte a base de água em estrutura metálica</t>
  </si>
  <si>
    <t xml:space="preserve">Total sem BDI</t>
  </si>
  <si>
    <t xml:space="preserve">BDI 25%</t>
  </si>
  <si>
    <t xml:space="preserve">TOTAL</t>
  </si>
  <si>
    <t xml:space="preserve">Contrapartida da prefeitura</t>
  </si>
  <si>
    <t xml:space="preserve">Paraguaçu Paulista, 21 de outubro de 2022.</t>
  </si>
  <si>
    <t xml:space="preserve">Arq. Dênis Mendes de Moraes</t>
  </si>
  <si>
    <t xml:space="preserve">  CAU A-96375-5 - RRT = 12514866</t>
  </si>
  <si>
    <t xml:space="preserve">Memória de Cálculo -  Calçadas Acessíveis para as Escolas Públicas de Paraguaçu Paulista</t>
  </si>
  <si>
    <t xml:space="preserve">Memória de Cálculo</t>
  </si>
  <si>
    <t xml:space="preserve">4*1,5= 6,00 m² - placa de identificação para obra</t>
  </si>
  <si>
    <t xml:space="preserve">(1,68+1,68+1,5)*19= 92,34 m - para retirada de guias</t>
  </si>
  <si>
    <t xml:space="preserve">9,71*19*0,05= 9,22 m³ - para rebaixos</t>
  </si>
  <si>
    <t xml:space="preserve">0,15*0,25**92,34= 3,46 m³ - para rebaixos</t>
  </si>
  <si>
    <t xml:space="preserve">184,49*0,04= 7,38 m³ - para rebaixos</t>
  </si>
  <si>
    <t xml:space="preserve">9,71*19*0,03= 5,53 m³ para rebaixos</t>
  </si>
  <si>
    <t xml:space="preserve">((13,58/0,2)*13,58)*2*0,2= 368,83 kg - para rebaixos</t>
  </si>
  <si>
    <t xml:space="preserve">9,71*19= 184,49 m² - para rebaixos</t>
  </si>
  <si>
    <t xml:space="preserve">0,69*19= 13,11 m² - para rebaixos</t>
  </si>
  <si>
    <t xml:space="preserve">92,34*0,15*0,05= 0,69 m³ - para base das guias</t>
  </si>
  <si>
    <t xml:space="preserve">(1,68+1,68+1,5)*19= 92,34 m - para recolocação das guias</t>
  </si>
  <si>
    <t xml:space="preserve">(184,49-13,11)+(5,01*27)= 306,65 m² (para pintura dos rebaicos e vagas de carros para PNE ou Idoso)</t>
  </si>
  <si>
    <t xml:space="preserve">(4,16*11)+(4+2,4)= 52,16 m - para retirada de guias</t>
  </si>
  <si>
    <t xml:space="preserve">(4,22*11*0,05)+(18,68*0,05)= 3,26 m³ - para rebaixos</t>
  </si>
  <si>
    <t xml:space="preserve">(0,15*0,25*52,16)+(18,68*0,25*0,15)= 2,66 m³ - para rebaixos</t>
  </si>
  <si>
    <t xml:space="preserve">(46,42*0,04)+((4+2,4)*0,04)= 2,11 m³ - para rebaixos</t>
  </si>
  <si>
    <t xml:space="preserve">(4,22*11*0,03)+(18,68*0,03)= 1,95 m³ - para rebaixos</t>
  </si>
  <si>
    <t xml:space="preserve">(((6,81/0,2)*6,81)*2*0,2)+(((4,32/0,2)*4,32)*2*0,2)= 130,08 kg - para rebaixos </t>
  </si>
  <si>
    <t xml:space="preserve">(4,22*11)+(18,68)= 65,10 m² - para rebaixos</t>
  </si>
  <si>
    <t xml:space="preserve">(0,94*11)+(2,31+2,5+3,5)= 18,65 m² - para rebaixos</t>
  </si>
  <si>
    <t xml:space="preserve">52,16*0,15*0,05= 0,39 m³ - para rebaixos</t>
  </si>
  <si>
    <t xml:space="preserve">(4,16*11)+(4+2,4)= 52,16 m - para recolocação de guias</t>
  </si>
  <si>
    <t xml:space="preserve">(65,1-18,65)+(5,01*11)+(5,01*3)= 116,59 m² (para pintura dos rebaicos e vagas de carros para PNE ou Idoso)</t>
  </si>
  <si>
    <t xml:space="preserve">((2,55+0,2)*4*2,79)+((4*1,1)*2,79)= 42,97 kg - para corrimãos da escola Célio Siqueira Rodrigues </t>
  </si>
  <si>
    <t xml:space="preserve">(1,1*5,4)/2= 2,97 m² - para pintura dos corrimãos</t>
  </si>
  <si>
    <t xml:space="preserve">Prefeitura Municipal da Estância Turistica de Paraguaçu Paulista</t>
  </si>
  <si>
    <t xml:space="preserve">Estado de São paulo</t>
  </si>
  <si>
    <t xml:space="preserve">CRONOGRAMA FÍSICO FINANCEIRO</t>
  </si>
  <si>
    <t xml:space="preserve">DATA: Outubro/ 2022</t>
  </si>
  <si>
    <t xml:space="preserve">MÊS</t>
  </si>
  <si>
    <t xml:space="preserve">MÊS 1</t>
  </si>
  <si>
    <t xml:space="preserve">MÊS 2</t>
  </si>
  <si>
    <t xml:space="preserve">MÊS 3</t>
  </si>
  <si>
    <t xml:space="preserve">MÊS 4</t>
  </si>
  <si>
    <t xml:space="preserve">SERVIÇOS</t>
  </si>
  <si>
    <t xml:space="preserve">1.0</t>
  </si>
  <si>
    <t xml:space="preserve">2.0</t>
  </si>
  <si>
    <t xml:space="preserve">CALÇADAS LARGAS</t>
  </si>
  <si>
    <t xml:space="preserve">TOTAL (%)</t>
  </si>
  <si>
    <t xml:space="preserve">TOTAL COM BDI (R$)</t>
  </si>
  <si>
    <t xml:space="preserve"> CAU A-96375-5 - RRT = 12514866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</si>
</sst>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%"/>
    <numFmt numFmtId="166" formatCode="0.00"/>
    <numFmt numFmtId="167" formatCode="_-&quot;R$ &quot;* #,##0.00_-;&quot;-R$ &quot;* #,##0.00_-;_-&quot;R$ &quot;* \-??_-;_-@_-"/>
    <numFmt numFmtId="168" formatCode="#,##0.00"/>
    <numFmt numFmtId="169" formatCode="_-* #,##0.00_-;\-* #,##0.00_-;_-* \-??_-;_-@_-"/>
    <numFmt numFmtId="170" formatCode="0"/>
    <numFmt numFmtId="171" formatCode="0.00%"/>
    <numFmt numFmtId="172" formatCode="[$R$-416]\ #,##0.00;[RED]\-[$R$-416]\ #,##0.00"/>
    <numFmt numFmtId="173" formatCode="_-&quot;R$ &quot;* #,##0.00_-;&quot;-R$ &quot;* #,##0.00_-;_-&quot;R$ &quot;* \-??_-;_-@_-"/>
    <numFmt numFmtId="174" formatCode="&quot; R$ &quot;* #,##0.00\ ;&quot;-R$ &quot;* #,##0.00\ ;&quot; R$ &quot;* \-#\ ;@\ 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3.5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10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9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9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4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4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2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2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2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4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4" borderId="4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7" xfId="2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2" borderId="11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10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2" borderId="1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9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2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8" fillId="2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1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1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2" fillId="2" borderId="15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12" fillId="2" borderId="16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20" fillId="4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2" fillId="0" borderId="17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12" fillId="0" borderId="8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8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21" fillId="4" borderId="8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2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22" fillId="0" borderId="0" xfId="2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1" fontId="22" fillId="0" borderId="0" xfId="2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2" borderId="1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2" fillId="2" borderId="2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12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12" fillId="0" borderId="8" xfId="17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1" fontId="12" fillId="4" borderId="18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20" fillId="4" borderId="9" xfId="23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2" fontId="4" fillId="0" borderId="0" xfId="2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74" fontId="4" fillId="0" borderId="0" xfId="2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16" fillId="2" borderId="8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12" fillId="4" borderId="9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20" fillId="4" borderId="9" xfId="2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2" fontId="0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11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4" borderId="10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4" borderId="10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72" fontId="4" fillId="4" borderId="10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72" fontId="4" fillId="4" borderId="4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72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4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1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  <cellStyle name="Porcentagem 2" xfId="22"/>
    <cellStyle name="Excel Built-in Explanatory Text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3093480</xdr:colOff>
      <xdr:row>0</xdr:row>
      <xdr:rowOff>80280</xdr:rowOff>
    </xdr:from>
    <xdr:to>
      <xdr:col>3</xdr:col>
      <xdr:colOff>3984480</xdr:colOff>
      <xdr:row>0</xdr:row>
      <xdr:rowOff>1233360</xdr:rowOff>
    </xdr:to>
    <xdr:pic>
      <xdr:nvPicPr>
        <xdr:cNvPr id="0" name="Figura1" descr=""/>
        <xdr:cNvPicPr/>
      </xdr:nvPicPr>
      <xdr:blipFill>
        <a:blip r:embed="rId1"/>
        <a:stretch/>
      </xdr:blipFill>
      <xdr:spPr>
        <a:xfrm>
          <a:off x="5925960" y="80280"/>
          <a:ext cx="891000" cy="1153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3026160</xdr:colOff>
      <xdr:row>0</xdr:row>
      <xdr:rowOff>158760</xdr:rowOff>
    </xdr:from>
    <xdr:to>
      <xdr:col>3</xdr:col>
      <xdr:colOff>3917160</xdr:colOff>
      <xdr:row>0</xdr:row>
      <xdr:rowOff>1311840</xdr:rowOff>
    </xdr:to>
    <xdr:pic>
      <xdr:nvPicPr>
        <xdr:cNvPr id="1" name="Figura1" descr=""/>
        <xdr:cNvPicPr/>
      </xdr:nvPicPr>
      <xdr:blipFill>
        <a:blip r:embed="rId1"/>
        <a:stretch/>
      </xdr:blipFill>
      <xdr:spPr>
        <a:xfrm>
          <a:off x="5565960" y="158760"/>
          <a:ext cx="891000" cy="1153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1120680</xdr:colOff>
      <xdr:row>0</xdr:row>
      <xdr:rowOff>109080</xdr:rowOff>
    </xdr:from>
    <xdr:to>
      <xdr:col>4</xdr:col>
      <xdr:colOff>564120</xdr:colOff>
      <xdr:row>6</xdr:row>
      <xdr:rowOff>9720</xdr:rowOff>
    </xdr:to>
    <xdr:pic>
      <xdr:nvPicPr>
        <xdr:cNvPr id="2" name="Figura1" descr=""/>
        <xdr:cNvPicPr/>
      </xdr:nvPicPr>
      <xdr:blipFill>
        <a:blip r:embed="rId1"/>
        <a:stretch/>
      </xdr:blipFill>
      <xdr:spPr>
        <a:xfrm>
          <a:off x="3941640" y="109080"/>
          <a:ext cx="672840" cy="8719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78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selection pane="topLeft" activeCell="N1" activeCellId="0" sqref="N1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7"/>
    <col collapsed="false" customWidth="true" hidden="false" outlineLevel="0" max="2" min="2" style="0" width="14.86"/>
    <col collapsed="false" customWidth="true" hidden="false" outlineLevel="0" max="3" min="3" style="0" width="18.29"/>
    <col collapsed="false" customWidth="true" hidden="false" outlineLevel="0" max="4" min="4" style="0" width="88.71"/>
    <col collapsed="false" customWidth="true" hidden="false" outlineLevel="0" max="5" min="5" style="0" width="8"/>
    <col collapsed="false" customWidth="true" hidden="false" outlineLevel="0" max="6" min="6" style="0" width="11.57"/>
    <col collapsed="false" customWidth="true" hidden="false" outlineLevel="0" max="7" min="7" style="0" width="17.58"/>
    <col collapsed="false" customWidth="true" hidden="false" outlineLevel="0" max="8" min="8" style="0" width="23.71"/>
    <col collapsed="false" customWidth="true" hidden="false" outlineLevel="0" max="9" min="9" style="0" width="14.28"/>
  </cols>
  <sheetData>
    <row r="1" customFormat="false" ht="112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3.35" hidden="false" customHeight="tru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8" hidden="false" customHeight="false" outlineLevel="0" collapsed="false">
      <c r="A3" s="2" t="s">
        <v>1</v>
      </c>
      <c r="B3" s="2"/>
      <c r="C3" s="2"/>
      <c r="D3" s="2"/>
      <c r="E3" s="2"/>
      <c r="F3" s="2"/>
      <c r="G3" s="2"/>
      <c r="H3" s="2"/>
    </row>
    <row r="4" customFormat="false" ht="9.75" hidden="false" customHeight="true" outlineLevel="0" collapsed="false">
      <c r="A4" s="3"/>
      <c r="B4" s="4"/>
      <c r="C4" s="4"/>
      <c r="D4" s="4"/>
      <c r="E4" s="4"/>
      <c r="F4" s="4"/>
      <c r="G4" s="4"/>
      <c r="H4" s="4"/>
    </row>
    <row r="5" customFormat="false" ht="15.75" hidden="false" customHeight="false" outlineLevel="0" collapsed="false">
      <c r="A5" s="3"/>
      <c r="B5" s="5" t="s">
        <v>2</v>
      </c>
      <c r="C5" s="5"/>
      <c r="D5" s="5"/>
      <c r="E5" s="5"/>
      <c r="F5" s="5"/>
      <c r="G5" s="5"/>
      <c r="H5" s="5"/>
    </row>
    <row r="6" customFormat="false" ht="15.75" hidden="false" customHeight="false" outlineLevel="0" collapsed="false">
      <c r="A6" s="3"/>
      <c r="B6" s="5" t="s">
        <v>3</v>
      </c>
      <c r="C6" s="5"/>
      <c r="D6" s="5"/>
      <c r="E6" s="5"/>
      <c r="F6" s="5"/>
      <c r="G6" s="5"/>
      <c r="H6" s="5"/>
    </row>
    <row r="7" customFormat="false" ht="15.75" hidden="false" customHeight="false" outlineLevel="0" collapsed="false">
      <c r="A7" s="6"/>
      <c r="B7" s="7" t="s">
        <v>4</v>
      </c>
      <c r="C7" s="7"/>
      <c r="D7" s="7"/>
      <c r="E7" s="7"/>
      <c r="F7" s="7"/>
      <c r="G7" s="8" t="s">
        <v>5</v>
      </c>
      <c r="H7" s="8"/>
    </row>
    <row r="8" customFormat="false" ht="15" hidden="false" customHeight="false" outlineLevel="0" collapsed="false">
      <c r="A8" s="9" t="s">
        <v>6</v>
      </c>
      <c r="B8" s="10" t="s">
        <v>7</v>
      </c>
      <c r="C8" s="10" t="s">
        <v>8</v>
      </c>
      <c r="D8" s="9" t="s">
        <v>9</v>
      </c>
      <c r="E8" s="9" t="s">
        <v>10</v>
      </c>
      <c r="F8" s="9" t="s">
        <v>11</v>
      </c>
      <c r="G8" s="10" t="s">
        <v>12</v>
      </c>
      <c r="H8" s="10" t="s">
        <v>13</v>
      </c>
      <c r="J8" s="11"/>
    </row>
    <row r="9" customFormat="false" ht="10.15" hidden="false" customHeight="true" outlineLevel="0" collapsed="false">
      <c r="A9" s="12"/>
      <c r="B9" s="12"/>
      <c r="C9" s="12"/>
      <c r="D9" s="12"/>
      <c r="E9" s="12"/>
      <c r="F9" s="12"/>
      <c r="G9" s="12"/>
      <c r="H9" s="12"/>
      <c r="J9" s="11"/>
    </row>
    <row r="10" customFormat="false" ht="16.5" hidden="false" customHeight="true" outlineLevel="0" collapsed="false">
      <c r="A10" s="13" t="s">
        <v>14</v>
      </c>
      <c r="B10" s="14"/>
      <c r="C10" s="14"/>
      <c r="D10" s="15" t="s">
        <v>15</v>
      </c>
      <c r="E10" s="16"/>
      <c r="F10" s="16"/>
      <c r="G10" s="16"/>
      <c r="H10" s="16"/>
      <c r="J10" s="11"/>
    </row>
    <row r="11" customFormat="false" ht="16.5" hidden="false" customHeight="true" outlineLevel="0" collapsed="false">
      <c r="A11" s="13" t="n">
        <v>1</v>
      </c>
      <c r="B11" s="14"/>
      <c r="C11" s="14"/>
      <c r="D11" s="15" t="s">
        <v>16</v>
      </c>
      <c r="E11" s="16"/>
      <c r="F11" s="16"/>
      <c r="G11" s="16"/>
      <c r="H11" s="16"/>
      <c r="J11" s="11"/>
    </row>
    <row r="12" customFormat="false" ht="16.5" hidden="false" customHeight="true" outlineLevel="0" collapsed="false">
      <c r="A12" s="17" t="s">
        <v>17</v>
      </c>
      <c r="B12" s="18" t="s">
        <v>18</v>
      </c>
      <c r="C12" s="18" t="s">
        <v>19</v>
      </c>
      <c r="D12" s="19" t="s">
        <v>20</v>
      </c>
      <c r="E12" s="20" t="s">
        <v>21</v>
      </c>
      <c r="F12" s="21" t="n">
        <f aca="false">4*1.5</f>
        <v>6</v>
      </c>
      <c r="G12" s="22"/>
      <c r="H12" s="23"/>
      <c r="J12" s="11"/>
    </row>
    <row r="13" customFormat="false" ht="17.25" hidden="false" customHeight="true" outlineLevel="0" collapsed="false">
      <c r="A13" s="17" t="s">
        <v>22</v>
      </c>
      <c r="B13" s="18" t="s">
        <v>18</v>
      </c>
      <c r="C13" s="18" t="s">
        <v>23</v>
      </c>
      <c r="D13" s="19" t="s">
        <v>24</v>
      </c>
      <c r="E13" s="20" t="s">
        <v>25</v>
      </c>
      <c r="F13" s="21" t="n">
        <f aca="false">(1.68+1.68+1.5)*19</f>
        <v>92.34</v>
      </c>
      <c r="G13" s="22"/>
      <c r="H13" s="23"/>
      <c r="I13" s="24"/>
      <c r="J13" s="25"/>
    </row>
    <row r="14" customFormat="false" ht="30" hidden="false" customHeight="true" outlineLevel="0" collapsed="false">
      <c r="A14" s="17" t="s">
        <v>26</v>
      </c>
      <c r="B14" s="18" t="s">
        <v>18</v>
      </c>
      <c r="C14" s="18" t="s">
        <v>27</v>
      </c>
      <c r="D14" s="19" t="s">
        <v>28</v>
      </c>
      <c r="E14" s="20" t="s">
        <v>29</v>
      </c>
      <c r="F14" s="21" t="n">
        <f aca="false">9.71*19*0.05</f>
        <v>9.2245</v>
      </c>
      <c r="G14" s="22"/>
      <c r="H14" s="23"/>
      <c r="I14" s="24"/>
      <c r="J14" s="11"/>
    </row>
    <row r="15" customFormat="false" ht="17.25" hidden="false" customHeight="true" outlineLevel="0" collapsed="false">
      <c r="A15" s="17" t="s">
        <v>30</v>
      </c>
      <c r="B15" s="18" t="s">
        <v>18</v>
      </c>
      <c r="C15" s="18" t="s">
        <v>31</v>
      </c>
      <c r="D15" s="19" t="s">
        <v>32</v>
      </c>
      <c r="E15" s="20" t="s">
        <v>29</v>
      </c>
      <c r="F15" s="26" t="n">
        <f aca="false">0.15*0.25*F13</f>
        <v>3.46275</v>
      </c>
      <c r="G15" s="23"/>
      <c r="H15" s="23"/>
      <c r="I15" s="24"/>
      <c r="J15" s="25"/>
    </row>
    <row r="16" customFormat="false" ht="30.75" hidden="false" customHeight="true" outlineLevel="0" collapsed="false">
      <c r="A16" s="17" t="s">
        <v>33</v>
      </c>
      <c r="B16" s="18" t="s">
        <v>18</v>
      </c>
      <c r="C16" s="18" t="s">
        <v>34</v>
      </c>
      <c r="D16" s="19" t="s">
        <v>35</v>
      </c>
      <c r="E16" s="20" t="s">
        <v>29</v>
      </c>
      <c r="F16" s="26" t="n">
        <f aca="false">F14</f>
        <v>9.2245</v>
      </c>
      <c r="G16" s="27"/>
      <c r="H16" s="23"/>
      <c r="I16" s="24"/>
      <c r="J16" s="25"/>
    </row>
    <row r="17" customFormat="false" ht="30.75" hidden="false" customHeight="true" outlineLevel="0" collapsed="false">
      <c r="A17" s="17" t="s">
        <v>36</v>
      </c>
      <c r="B17" s="18" t="s">
        <v>18</v>
      </c>
      <c r="C17" s="18" t="s">
        <v>37</v>
      </c>
      <c r="D17" s="19" t="s">
        <v>38</v>
      </c>
      <c r="E17" s="20" t="s">
        <v>39</v>
      </c>
      <c r="F17" s="21" t="n">
        <f aca="false">184.49*0.04</f>
        <v>7.3796</v>
      </c>
      <c r="G17" s="28"/>
      <c r="H17" s="23"/>
      <c r="I17" s="24"/>
      <c r="J17" s="25"/>
    </row>
    <row r="18" customFormat="false" ht="15.75" hidden="false" customHeight="true" outlineLevel="0" collapsed="false">
      <c r="A18" s="17" t="s">
        <v>40</v>
      </c>
      <c r="B18" s="18" t="s">
        <v>18</v>
      </c>
      <c r="C18" s="18" t="s">
        <v>41</v>
      </c>
      <c r="D18" s="19" t="s">
        <v>42</v>
      </c>
      <c r="E18" s="20" t="s">
        <v>29</v>
      </c>
      <c r="F18" s="21" t="n">
        <f aca="false">9.71*19*0.03</f>
        <v>5.5347</v>
      </c>
      <c r="G18" s="23"/>
      <c r="H18" s="23"/>
      <c r="J18" s="25"/>
    </row>
    <row r="19" customFormat="false" ht="28.5" hidden="false" customHeight="true" outlineLevel="0" collapsed="false">
      <c r="A19" s="17" t="s">
        <v>43</v>
      </c>
      <c r="B19" s="18" t="s">
        <v>18</v>
      </c>
      <c r="C19" s="18" t="s">
        <v>44</v>
      </c>
      <c r="D19" s="19" t="s">
        <v>45</v>
      </c>
      <c r="E19" s="20" t="s">
        <v>46</v>
      </c>
      <c r="F19" s="29" t="n">
        <f aca="false">((13.58/0.2)*13.58)*2*0.2</f>
        <v>368.8328</v>
      </c>
      <c r="G19" s="23"/>
      <c r="H19" s="23"/>
      <c r="I19" s="30"/>
      <c r="J19" s="31"/>
    </row>
    <row r="20" customFormat="false" ht="28.5" hidden="false" customHeight="true" outlineLevel="0" collapsed="false">
      <c r="A20" s="17" t="s">
        <v>47</v>
      </c>
      <c r="B20" s="18" t="s">
        <v>18</v>
      </c>
      <c r="C20" s="18" t="s">
        <v>48</v>
      </c>
      <c r="D20" s="19" t="s">
        <v>49</v>
      </c>
      <c r="E20" s="20" t="s">
        <v>29</v>
      </c>
      <c r="F20" s="32" t="n">
        <f aca="false">9.71*19*0.05</f>
        <v>9.2245</v>
      </c>
      <c r="G20" s="33"/>
      <c r="H20" s="23"/>
      <c r="J20" s="31"/>
    </row>
    <row r="21" customFormat="false" ht="19.5" hidden="false" customHeight="true" outlineLevel="0" collapsed="false">
      <c r="A21" s="17" t="s">
        <v>50</v>
      </c>
      <c r="B21" s="18" t="s">
        <v>18</v>
      </c>
      <c r="C21" s="18" t="s">
        <v>51</v>
      </c>
      <c r="D21" s="19" t="s">
        <v>52</v>
      </c>
      <c r="E21" s="20" t="s">
        <v>21</v>
      </c>
      <c r="F21" s="21" t="n">
        <f aca="false">9.71*19</f>
        <v>184.49</v>
      </c>
      <c r="G21" s="33"/>
      <c r="H21" s="23"/>
      <c r="J21" s="25"/>
    </row>
    <row r="22" customFormat="false" ht="33.75" hidden="false" customHeight="true" outlineLevel="0" collapsed="false">
      <c r="A22" s="17" t="s">
        <v>53</v>
      </c>
      <c r="B22" s="18" t="s">
        <v>18</v>
      </c>
      <c r="C22" s="18" t="s">
        <v>54</v>
      </c>
      <c r="D22" s="19" t="s">
        <v>55</v>
      </c>
      <c r="E22" s="20" t="s">
        <v>21</v>
      </c>
      <c r="F22" s="21" t="n">
        <f aca="false">0.69*19</f>
        <v>13.11</v>
      </c>
      <c r="G22" s="33"/>
      <c r="H22" s="23"/>
      <c r="I22" s="24"/>
      <c r="J22" s="25"/>
      <c r="K22" s="24"/>
    </row>
    <row r="23" customFormat="false" ht="33.75" hidden="false" customHeight="true" outlineLevel="0" collapsed="false">
      <c r="A23" s="17" t="s">
        <v>56</v>
      </c>
      <c r="B23" s="18" t="s">
        <v>18</v>
      </c>
      <c r="C23" s="18" t="s">
        <v>57</v>
      </c>
      <c r="D23" s="34" t="s">
        <v>58</v>
      </c>
      <c r="E23" s="17" t="s">
        <v>21</v>
      </c>
      <c r="F23" s="21" t="n">
        <f aca="false">F22</f>
        <v>13.11</v>
      </c>
      <c r="G23" s="33"/>
      <c r="H23" s="23"/>
      <c r="J23" s="25"/>
    </row>
    <row r="24" customFormat="false" ht="19.5" hidden="false" customHeight="true" outlineLevel="0" collapsed="false">
      <c r="A24" s="17" t="s">
        <v>59</v>
      </c>
      <c r="B24" s="18" t="s">
        <v>18</v>
      </c>
      <c r="C24" s="18" t="s">
        <v>60</v>
      </c>
      <c r="D24" s="19" t="s">
        <v>61</v>
      </c>
      <c r="E24" s="20" t="s">
        <v>29</v>
      </c>
      <c r="F24" s="21" t="n">
        <f aca="false">92.34*0.15*0.05</f>
        <v>0.69255</v>
      </c>
      <c r="G24" s="27"/>
      <c r="H24" s="23"/>
      <c r="J24" s="25"/>
    </row>
    <row r="25" customFormat="false" ht="19.5" hidden="false" customHeight="true" outlineLevel="0" collapsed="false">
      <c r="A25" s="17" t="s">
        <v>62</v>
      </c>
      <c r="B25" s="18" t="s">
        <v>18</v>
      </c>
      <c r="C25" s="18" t="s">
        <v>63</v>
      </c>
      <c r="D25" s="19" t="s">
        <v>64</v>
      </c>
      <c r="E25" s="20" t="s">
        <v>25</v>
      </c>
      <c r="F25" s="21" t="n">
        <f aca="false">F13</f>
        <v>92.34</v>
      </c>
      <c r="G25" s="28"/>
      <c r="H25" s="23"/>
      <c r="I25" s="24"/>
      <c r="J25" s="25"/>
    </row>
    <row r="26" customFormat="false" ht="26.25" hidden="false" customHeight="true" outlineLevel="0" collapsed="false">
      <c r="A26" s="17" t="s">
        <v>65</v>
      </c>
      <c r="B26" s="18" t="s">
        <v>18</v>
      </c>
      <c r="C26" s="18" t="s">
        <v>66</v>
      </c>
      <c r="D26" s="19" t="s">
        <v>67</v>
      </c>
      <c r="E26" s="20" t="s">
        <v>21</v>
      </c>
      <c r="F26" s="21" t="n">
        <f aca="false">(F21-F22)+(5.01*27)</f>
        <v>306.65</v>
      </c>
      <c r="G26" s="28"/>
      <c r="H26" s="23"/>
      <c r="J26" s="25"/>
    </row>
    <row r="27" customFormat="false" ht="16.5" hidden="false" customHeight="true" outlineLevel="0" collapsed="false">
      <c r="A27" s="12"/>
      <c r="B27" s="35"/>
      <c r="C27" s="17"/>
      <c r="D27" s="36" t="s">
        <v>68</v>
      </c>
      <c r="E27" s="18"/>
      <c r="F27" s="17"/>
      <c r="G27" s="28"/>
      <c r="H27" s="37" t="n">
        <f aca="false">SUM(H12:H26)</f>
        <v>0</v>
      </c>
      <c r="I27" s="38"/>
      <c r="J27" s="11"/>
    </row>
    <row r="28" customFormat="false" ht="16.5" hidden="false" customHeight="true" outlineLevel="0" collapsed="false">
      <c r="A28" s="12"/>
      <c r="B28" s="35"/>
      <c r="C28" s="17"/>
      <c r="D28" s="36"/>
      <c r="E28" s="18"/>
      <c r="F28" s="17"/>
      <c r="G28" s="28"/>
      <c r="H28" s="37"/>
      <c r="I28" s="38"/>
      <c r="J28" s="11"/>
    </row>
    <row r="29" customFormat="false" ht="16.5" hidden="false" customHeight="true" outlineLevel="0" collapsed="false">
      <c r="A29" s="13" t="n">
        <v>2</v>
      </c>
      <c r="B29" s="14"/>
      <c r="C29" s="14"/>
      <c r="D29" s="15" t="s">
        <v>69</v>
      </c>
      <c r="E29" s="16"/>
      <c r="F29" s="16"/>
      <c r="G29" s="16"/>
      <c r="H29" s="16"/>
      <c r="I29" s="38"/>
      <c r="J29" s="11"/>
    </row>
    <row r="30" customFormat="false" ht="16.5" hidden="false" customHeight="true" outlineLevel="0" collapsed="false">
      <c r="A30" s="17" t="s">
        <v>70</v>
      </c>
      <c r="B30" s="18" t="s">
        <v>18</v>
      </c>
      <c r="C30" s="18" t="s">
        <v>23</v>
      </c>
      <c r="D30" s="19" t="s">
        <v>24</v>
      </c>
      <c r="E30" s="20" t="s">
        <v>25</v>
      </c>
      <c r="F30" s="21" t="n">
        <f aca="false">(4.16*11)+(4+2.4)</f>
        <v>52.16</v>
      </c>
      <c r="G30" s="22"/>
      <c r="H30" s="23"/>
      <c r="I30" s="38"/>
      <c r="J30" s="11"/>
    </row>
    <row r="31" customFormat="false" ht="16.5" hidden="false" customHeight="true" outlineLevel="0" collapsed="false">
      <c r="A31" s="17" t="s">
        <v>71</v>
      </c>
      <c r="B31" s="18" t="s">
        <v>18</v>
      </c>
      <c r="C31" s="18" t="s">
        <v>27</v>
      </c>
      <c r="D31" s="19" t="s">
        <v>28</v>
      </c>
      <c r="E31" s="20" t="s">
        <v>29</v>
      </c>
      <c r="F31" s="21" t="n">
        <f aca="false">(4.22*11*0.05)+(18.68*0.05)</f>
        <v>3.255</v>
      </c>
      <c r="G31" s="22"/>
      <c r="H31" s="23"/>
      <c r="I31" s="38"/>
      <c r="J31" s="11"/>
    </row>
    <row r="32" customFormat="false" ht="16.5" hidden="false" customHeight="true" outlineLevel="0" collapsed="false">
      <c r="A32" s="17" t="s">
        <v>72</v>
      </c>
      <c r="B32" s="18" t="s">
        <v>18</v>
      </c>
      <c r="C32" s="18" t="s">
        <v>31</v>
      </c>
      <c r="D32" s="19" t="s">
        <v>32</v>
      </c>
      <c r="E32" s="20" t="s">
        <v>29</v>
      </c>
      <c r="F32" s="26" t="n">
        <f aca="false">(0.15*0.25*F30)+(18.68*0.25*0.15)</f>
        <v>2.6565</v>
      </c>
      <c r="G32" s="23"/>
      <c r="H32" s="23"/>
      <c r="I32" s="38"/>
      <c r="J32" s="11"/>
    </row>
    <row r="33" customFormat="false" ht="27" hidden="false" customHeight="true" outlineLevel="0" collapsed="false">
      <c r="A33" s="17" t="s">
        <v>73</v>
      </c>
      <c r="B33" s="18" t="s">
        <v>18</v>
      </c>
      <c r="C33" s="18" t="s">
        <v>34</v>
      </c>
      <c r="D33" s="19" t="s">
        <v>35</v>
      </c>
      <c r="E33" s="20" t="s">
        <v>29</v>
      </c>
      <c r="F33" s="26" t="n">
        <f aca="false">F31</f>
        <v>3.255</v>
      </c>
      <c r="G33" s="27"/>
      <c r="H33" s="23"/>
      <c r="I33" s="38"/>
      <c r="J33" s="11"/>
    </row>
    <row r="34" customFormat="false" ht="36" hidden="false" customHeight="true" outlineLevel="0" collapsed="false">
      <c r="A34" s="17" t="s">
        <v>74</v>
      </c>
      <c r="B34" s="18" t="s">
        <v>18</v>
      </c>
      <c r="C34" s="18" t="s">
        <v>37</v>
      </c>
      <c r="D34" s="19" t="s">
        <v>38</v>
      </c>
      <c r="E34" s="20" t="s">
        <v>39</v>
      </c>
      <c r="F34" s="21" t="n">
        <f aca="false">(46.42*0.04)+((4+2.4)*0.04)</f>
        <v>2.1128</v>
      </c>
      <c r="G34" s="28"/>
      <c r="H34" s="23"/>
      <c r="I34" s="38"/>
      <c r="J34" s="11"/>
    </row>
    <row r="35" customFormat="false" ht="16.5" hidden="false" customHeight="true" outlineLevel="0" collapsed="false">
      <c r="A35" s="17" t="s">
        <v>75</v>
      </c>
      <c r="B35" s="18" t="s">
        <v>18</v>
      </c>
      <c r="C35" s="18" t="s">
        <v>41</v>
      </c>
      <c r="D35" s="19" t="s">
        <v>42</v>
      </c>
      <c r="E35" s="20" t="s">
        <v>29</v>
      </c>
      <c r="F35" s="21" t="n">
        <f aca="false">(4.22*11*0.03)+(18.68*0.03)</f>
        <v>1.953</v>
      </c>
      <c r="G35" s="23"/>
      <c r="H35" s="23"/>
      <c r="I35" s="38"/>
      <c r="J35" s="11"/>
    </row>
    <row r="36" customFormat="false" ht="16.5" hidden="false" customHeight="true" outlineLevel="0" collapsed="false">
      <c r="A36" s="17" t="s">
        <v>76</v>
      </c>
      <c r="B36" s="18" t="s">
        <v>18</v>
      </c>
      <c r="C36" s="18" t="s">
        <v>44</v>
      </c>
      <c r="D36" s="19" t="s">
        <v>45</v>
      </c>
      <c r="E36" s="20" t="s">
        <v>46</v>
      </c>
      <c r="F36" s="29" t="n">
        <f aca="false">(((6.81/0.2)*6.81)*2*0.2)+(((4.32/0.2)*4.32)*2*0.2)</f>
        <v>130.077</v>
      </c>
      <c r="G36" s="23"/>
      <c r="H36" s="23"/>
      <c r="I36" s="38"/>
      <c r="J36" s="11"/>
    </row>
    <row r="37" customFormat="false" ht="23.25" hidden="false" customHeight="true" outlineLevel="0" collapsed="false">
      <c r="A37" s="17" t="s">
        <v>77</v>
      </c>
      <c r="B37" s="18" t="s">
        <v>18</v>
      </c>
      <c r="C37" s="18" t="s">
        <v>48</v>
      </c>
      <c r="D37" s="19" t="s">
        <v>49</v>
      </c>
      <c r="E37" s="20" t="s">
        <v>29</v>
      </c>
      <c r="F37" s="32" t="n">
        <f aca="false">(4.22*11*0.05)+(18.68*0.05)</f>
        <v>3.255</v>
      </c>
      <c r="G37" s="33"/>
      <c r="H37" s="23"/>
      <c r="I37" s="38"/>
      <c r="J37" s="11"/>
    </row>
    <row r="38" customFormat="false" ht="16.5" hidden="false" customHeight="true" outlineLevel="0" collapsed="false">
      <c r="A38" s="17" t="s">
        <v>78</v>
      </c>
      <c r="B38" s="18" t="s">
        <v>18</v>
      </c>
      <c r="C38" s="18" t="s">
        <v>51</v>
      </c>
      <c r="D38" s="19" t="s">
        <v>52</v>
      </c>
      <c r="E38" s="20" t="s">
        <v>21</v>
      </c>
      <c r="F38" s="21" t="n">
        <f aca="false">(4.22*11)+(18.68)</f>
        <v>65.1</v>
      </c>
      <c r="G38" s="33"/>
      <c r="H38" s="23"/>
      <c r="I38" s="38"/>
      <c r="J38" s="11"/>
    </row>
    <row r="39" customFormat="false" ht="30.75" hidden="false" customHeight="true" outlineLevel="0" collapsed="false">
      <c r="A39" s="17" t="s">
        <v>79</v>
      </c>
      <c r="B39" s="18" t="s">
        <v>18</v>
      </c>
      <c r="C39" s="18" t="s">
        <v>54</v>
      </c>
      <c r="D39" s="19" t="s">
        <v>55</v>
      </c>
      <c r="E39" s="20" t="s">
        <v>21</v>
      </c>
      <c r="F39" s="21" t="n">
        <f aca="false">(0.94*11)+(2.31+2.5+3.5)</f>
        <v>18.65</v>
      </c>
      <c r="G39" s="33"/>
      <c r="H39" s="23"/>
      <c r="I39" s="38"/>
      <c r="J39" s="11"/>
    </row>
    <row r="40" customFormat="false" ht="31.5" hidden="false" customHeight="true" outlineLevel="0" collapsed="false">
      <c r="A40" s="17" t="s">
        <v>80</v>
      </c>
      <c r="B40" s="18" t="s">
        <v>18</v>
      </c>
      <c r="C40" s="18" t="s">
        <v>57</v>
      </c>
      <c r="D40" s="34" t="s">
        <v>58</v>
      </c>
      <c r="E40" s="17" t="s">
        <v>21</v>
      </c>
      <c r="F40" s="21" t="n">
        <f aca="false">F39</f>
        <v>18.65</v>
      </c>
      <c r="G40" s="33"/>
      <c r="H40" s="23"/>
      <c r="I40" s="38"/>
      <c r="J40" s="11"/>
    </row>
    <row r="41" customFormat="false" ht="16.5" hidden="false" customHeight="true" outlineLevel="0" collapsed="false">
      <c r="A41" s="17" t="s">
        <v>81</v>
      </c>
      <c r="B41" s="18" t="s">
        <v>18</v>
      </c>
      <c r="C41" s="18" t="s">
        <v>60</v>
      </c>
      <c r="D41" s="19" t="s">
        <v>61</v>
      </c>
      <c r="E41" s="20" t="s">
        <v>29</v>
      </c>
      <c r="F41" s="21" t="n">
        <f aca="false">52.16*0.15*0.05</f>
        <v>0.3912</v>
      </c>
      <c r="G41" s="27"/>
      <c r="H41" s="23"/>
      <c r="I41" s="38"/>
      <c r="J41" s="11"/>
    </row>
    <row r="42" customFormat="false" ht="16.5" hidden="false" customHeight="true" outlineLevel="0" collapsed="false">
      <c r="A42" s="17" t="s">
        <v>82</v>
      </c>
      <c r="B42" s="18" t="s">
        <v>18</v>
      </c>
      <c r="C42" s="18" t="s">
        <v>63</v>
      </c>
      <c r="D42" s="19" t="s">
        <v>64</v>
      </c>
      <c r="E42" s="20" t="s">
        <v>25</v>
      </c>
      <c r="F42" s="21" t="n">
        <f aca="false">F30</f>
        <v>52.16</v>
      </c>
      <c r="G42" s="28"/>
      <c r="H42" s="23"/>
      <c r="I42" s="38"/>
      <c r="J42" s="11"/>
    </row>
    <row r="43" customFormat="false" ht="28.5" hidden="false" customHeight="true" outlineLevel="0" collapsed="false">
      <c r="A43" s="17" t="s">
        <v>83</v>
      </c>
      <c r="B43" s="18" t="s">
        <v>18</v>
      </c>
      <c r="C43" s="18" t="s">
        <v>66</v>
      </c>
      <c r="D43" s="19" t="s">
        <v>67</v>
      </c>
      <c r="E43" s="20" t="s">
        <v>21</v>
      </c>
      <c r="F43" s="21" t="n">
        <f aca="false">(F38-F39)+(5.01*11)+(5.01*3)</f>
        <v>116.59</v>
      </c>
      <c r="G43" s="28"/>
      <c r="H43" s="23"/>
      <c r="I43" s="38"/>
      <c r="J43" s="11"/>
    </row>
    <row r="44" customFormat="false" ht="28.5" hidden="false" customHeight="true" outlineLevel="0" collapsed="false">
      <c r="A44" s="17" t="s">
        <v>84</v>
      </c>
      <c r="B44" s="18" t="s">
        <v>18</v>
      </c>
      <c r="C44" s="18" t="s">
        <v>85</v>
      </c>
      <c r="D44" s="39" t="s">
        <v>86</v>
      </c>
      <c r="E44" s="20" t="s">
        <v>46</v>
      </c>
      <c r="F44" s="26" t="n">
        <f aca="false">((2.55+0.2)*4*2.79)+((4*1.1)*2.79)</f>
        <v>42.966</v>
      </c>
      <c r="G44" s="28"/>
      <c r="H44" s="23"/>
      <c r="I44" s="38"/>
      <c r="J44" s="11"/>
    </row>
    <row r="45" customFormat="false" ht="16.5" hidden="false" customHeight="true" outlineLevel="0" collapsed="false">
      <c r="A45" s="17" t="s">
        <v>87</v>
      </c>
      <c r="B45" s="18" t="s">
        <v>18</v>
      </c>
      <c r="C45" s="18" t="s">
        <v>88</v>
      </c>
      <c r="D45" s="19" t="s">
        <v>89</v>
      </c>
      <c r="E45" s="20" t="s">
        <v>21</v>
      </c>
      <c r="F45" s="21" t="n">
        <f aca="false">(1.1*5.4)/2</f>
        <v>2.97</v>
      </c>
      <c r="G45" s="28"/>
      <c r="H45" s="23"/>
      <c r="I45" s="38"/>
      <c r="J45" s="11"/>
    </row>
    <row r="46" customFormat="false" ht="16.5" hidden="false" customHeight="true" outlineLevel="0" collapsed="false">
      <c r="A46" s="12"/>
      <c r="B46" s="35"/>
      <c r="C46" s="17"/>
      <c r="D46" s="36" t="s">
        <v>68</v>
      </c>
      <c r="E46" s="18"/>
      <c r="F46" s="17"/>
      <c r="G46" s="28"/>
      <c r="H46" s="37"/>
      <c r="I46" s="38"/>
      <c r="J46" s="11"/>
    </row>
    <row r="47" customFormat="false" ht="15.75" hidden="false" customHeight="true" outlineLevel="0" collapsed="false">
      <c r="A47" s="40"/>
      <c r="B47" s="18"/>
      <c r="C47" s="41"/>
      <c r="D47" s="42"/>
      <c r="E47" s="17"/>
      <c r="F47" s="32"/>
      <c r="G47" s="28"/>
      <c r="H47" s="28"/>
      <c r="J47" s="43"/>
    </row>
    <row r="48" customFormat="false" ht="16.5" hidden="false" customHeight="true" outlineLevel="0" collapsed="false">
      <c r="A48" s="13"/>
      <c r="B48" s="44"/>
      <c r="C48" s="45"/>
      <c r="D48" s="46" t="s">
        <v>90</v>
      </c>
      <c r="E48" s="47"/>
      <c r="F48" s="48"/>
      <c r="G48" s="49"/>
      <c r="H48" s="50" t="n">
        <f aca="false">H27+H46</f>
        <v>0</v>
      </c>
    </row>
    <row r="49" customFormat="false" ht="16.5" hidden="false" customHeight="true" outlineLevel="0" collapsed="false">
      <c r="A49" s="51"/>
      <c r="B49" s="18"/>
      <c r="C49" s="41"/>
      <c r="D49" s="52" t="s">
        <v>91</v>
      </c>
      <c r="E49" s="17"/>
      <c r="F49" s="53"/>
      <c r="G49" s="28"/>
      <c r="H49" s="28" t="n">
        <f aca="false">H48*0.25</f>
        <v>0</v>
      </c>
    </row>
    <row r="50" customFormat="false" ht="16.5" hidden="false" customHeight="true" outlineLevel="0" collapsed="false">
      <c r="A50" s="13"/>
      <c r="B50" s="44"/>
      <c r="C50" s="45"/>
      <c r="D50" s="46" t="s">
        <v>92</v>
      </c>
      <c r="E50" s="47"/>
      <c r="F50" s="48"/>
      <c r="G50" s="49"/>
      <c r="H50" s="50" t="n">
        <f aca="false">H49+H48</f>
        <v>0</v>
      </c>
    </row>
    <row r="51" customFormat="false" ht="16.5" hidden="false" customHeight="true" outlineLevel="0" collapsed="false">
      <c r="A51" s="13"/>
      <c r="B51" s="44"/>
      <c r="C51" s="45"/>
      <c r="D51" s="46" t="s">
        <v>93</v>
      </c>
      <c r="E51" s="47"/>
      <c r="F51" s="48"/>
      <c r="G51" s="49"/>
      <c r="H51" s="50"/>
      <c r="I51" s="38"/>
    </row>
    <row r="52" customFormat="false" ht="16.5" hidden="false" customHeight="true" outlineLevel="0" collapsed="false">
      <c r="A52" s="54"/>
      <c r="B52" s="55" t="s">
        <v>94</v>
      </c>
      <c r="C52" s="55"/>
      <c r="D52" s="55"/>
      <c r="E52" s="55"/>
      <c r="F52" s="55"/>
      <c r="G52" s="55"/>
      <c r="H52" s="56"/>
    </row>
    <row r="53" customFormat="false" ht="31.7" hidden="false" customHeight="true" outlineLevel="0" collapsed="false">
      <c r="A53" s="57"/>
      <c r="B53" s="58"/>
      <c r="C53" s="58"/>
      <c r="D53" s="59"/>
      <c r="E53" s="58"/>
      <c r="F53" s="58"/>
      <c r="G53" s="60"/>
      <c r="H53" s="61"/>
      <c r="I53" s="62"/>
    </row>
    <row r="54" customFormat="false" ht="15" hidden="false" customHeight="false" outlineLevel="0" collapsed="false">
      <c r="A54" s="57"/>
      <c r="B54" s="58"/>
      <c r="C54" s="58"/>
      <c r="D54" s="59"/>
      <c r="E54" s="58"/>
      <c r="F54" s="63" t="s">
        <v>95</v>
      </c>
      <c r="G54" s="63"/>
      <c r="H54" s="64"/>
    </row>
    <row r="55" customFormat="false" ht="15" hidden="false" customHeight="false" outlineLevel="0" collapsed="false">
      <c r="A55" s="65"/>
      <c r="B55" s="66"/>
      <c r="C55" s="66"/>
      <c r="D55" s="67"/>
      <c r="E55" s="66"/>
      <c r="F55" s="68" t="s">
        <v>96</v>
      </c>
      <c r="G55" s="68"/>
      <c r="H55" s="69"/>
    </row>
    <row r="56" customFormat="false" ht="15" hidden="false" customHeight="false" outlineLevel="0" collapsed="false">
      <c r="A56" s="58"/>
      <c r="B56" s="58"/>
      <c r="C56" s="58"/>
      <c r="D56" s="59"/>
      <c r="E56" s="58"/>
      <c r="F56" s="58"/>
      <c r="G56" s="60"/>
      <c r="H56" s="60"/>
    </row>
    <row r="57" customFormat="false" ht="15" hidden="false" customHeight="false" outlineLevel="0" collapsed="false">
      <c r="A57" s="58"/>
      <c r="B57" s="58"/>
      <c r="C57" s="58"/>
      <c r="D57" s="59"/>
      <c r="E57" s="58"/>
      <c r="F57" s="58"/>
      <c r="G57" s="60"/>
      <c r="H57" s="60"/>
    </row>
    <row r="58" customFormat="false" ht="15" hidden="false" customHeight="false" outlineLevel="0" collapsed="false">
      <c r="A58" s="58"/>
      <c r="B58" s="58"/>
      <c r="C58" s="58"/>
      <c r="D58" s="59"/>
      <c r="E58" s="58"/>
      <c r="F58" s="58"/>
      <c r="G58" s="60"/>
      <c r="H58" s="60"/>
    </row>
    <row r="59" customFormat="false" ht="15" hidden="false" customHeight="false" outlineLevel="0" collapsed="false">
      <c r="A59" s="58"/>
      <c r="B59" s="58"/>
      <c r="C59" s="58"/>
      <c r="D59" s="59"/>
      <c r="E59" s="58"/>
      <c r="F59" s="58"/>
      <c r="G59" s="60"/>
      <c r="H59" s="60"/>
    </row>
    <row r="60" customFormat="false" ht="15" hidden="false" customHeight="false" outlineLevel="0" collapsed="false">
      <c r="A60" s="58"/>
      <c r="B60" s="58"/>
      <c r="C60" s="58"/>
      <c r="D60" s="59"/>
      <c r="E60" s="58"/>
      <c r="F60" s="58"/>
      <c r="G60" s="60"/>
      <c r="H60" s="60"/>
    </row>
    <row r="61" customFormat="false" ht="15" hidden="false" customHeight="false" outlineLevel="0" collapsed="false">
      <c r="A61" s="58"/>
      <c r="B61" s="58"/>
      <c r="C61" s="58"/>
      <c r="D61" s="59"/>
      <c r="E61" s="58"/>
      <c r="F61" s="58"/>
      <c r="G61" s="60"/>
      <c r="H61" s="60"/>
    </row>
    <row r="62" customFormat="false" ht="15" hidden="false" customHeight="false" outlineLevel="0" collapsed="false">
      <c r="A62" s="58"/>
      <c r="B62" s="58"/>
      <c r="C62" s="58"/>
      <c r="D62" s="59"/>
      <c r="E62" s="58"/>
      <c r="F62" s="58"/>
      <c r="G62" s="60"/>
      <c r="H62" s="60"/>
    </row>
    <row r="63" customFormat="false" ht="15" hidden="false" customHeight="false" outlineLevel="0" collapsed="false">
      <c r="A63" s="58"/>
      <c r="B63" s="58"/>
      <c r="C63" s="58"/>
      <c r="D63" s="59"/>
      <c r="E63" s="58"/>
      <c r="F63" s="58"/>
      <c r="G63" s="60"/>
      <c r="H63" s="60"/>
    </row>
    <row r="64" customFormat="false" ht="15" hidden="false" customHeight="false" outlineLevel="0" collapsed="false">
      <c r="A64" s="11"/>
      <c r="B64" s="11"/>
      <c r="C64" s="11"/>
      <c r="D64" s="70"/>
      <c r="E64" s="11"/>
      <c r="F64" s="11"/>
      <c r="G64" s="11"/>
      <c r="H64" s="11"/>
    </row>
    <row r="65" customFormat="false" ht="15" hidden="false" customHeight="false" outlineLevel="0" collapsed="false">
      <c r="A65" s="11"/>
      <c r="B65" s="11"/>
      <c r="C65" s="11"/>
      <c r="D65" s="70"/>
      <c r="E65" s="11"/>
      <c r="F65" s="11"/>
      <c r="G65" s="11"/>
      <c r="H65" s="11"/>
    </row>
    <row r="66" customFormat="false" ht="15" hidden="false" customHeight="false" outlineLevel="0" collapsed="false">
      <c r="A66" s="11"/>
      <c r="B66" s="11"/>
      <c r="C66" s="11"/>
      <c r="D66" s="70"/>
      <c r="E66" s="11"/>
      <c r="F66" s="11"/>
      <c r="G66" s="11"/>
      <c r="H66" s="11"/>
    </row>
    <row r="67" customFormat="false" ht="15" hidden="false" customHeight="false" outlineLevel="0" collapsed="false">
      <c r="A67" s="11"/>
      <c r="B67" s="11"/>
      <c r="C67" s="11"/>
      <c r="D67" s="70"/>
      <c r="E67" s="11"/>
      <c r="F67" s="11"/>
      <c r="G67" s="11"/>
      <c r="H67" s="11"/>
    </row>
    <row r="68" customFormat="false" ht="15" hidden="false" customHeight="false" outlineLevel="0" collapsed="false">
      <c r="A68" s="11"/>
      <c r="B68" s="11"/>
      <c r="C68" s="11"/>
      <c r="D68" s="70"/>
      <c r="E68" s="11"/>
      <c r="F68" s="11"/>
      <c r="G68" s="11"/>
      <c r="H68" s="11"/>
    </row>
    <row r="69" customFormat="false" ht="15" hidden="false" customHeight="false" outlineLevel="0" collapsed="false">
      <c r="A69" s="11"/>
      <c r="B69" s="11"/>
      <c r="C69" s="11"/>
      <c r="D69" s="70"/>
      <c r="E69" s="11"/>
      <c r="F69" s="11"/>
      <c r="G69" s="11"/>
      <c r="H69" s="11"/>
    </row>
    <row r="70" customFormat="false" ht="15" hidden="false" customHeight="false" outlineLevel="0" collapsed="false">
      <c r="A70" s="11"/>
      <c r="B70" s="11"/>
      <c r="C70" s="11"/>
      <c r="D70" s="70"/>
      <c r="E70" s="11"/>
      <c r="F70" s="11"/>
      <c r="G70" s="11"/>
      <c r="H70" s="11"/>
    </row>
    <row r="71" customFormat="false" ht="15" hidden="false" customHeight="false" outlineLevel="0" collapsed="false">
      <c r="A71" s="11"/>
      <c r="B71" s="11"/>
      <c r="C71" s="11"/>
      <c r="D71" s="70"/>
      <c r="E71" s="11"/>
      <c r="F71" s="11"/>
      <c r="G71" s="11"/>
      <c r="H71" s="11"/>
    </row>
    <row r="72" customFormat="false" ht="15" hidden="false" customHeight="false" outlineLevel="0" collapsed="false">
      <c r="A72" s="11"/>
      <c r="B72" s="11"/>
      <c r="C72" s="11"/>
      <c r="D72" s="70"/>
      <c r="E72" s="11"/>
      <c r="F72" s="11"/>
      <c r="G72" s="11"/>
      <c r="H72" s="11"/>
    </row>
    <row r="73" customFormat="false" ht="15" hidden="false" customHeight="false" outlineLevel="0" collapsed="false">
      <c r="A73" s="11"/>
      <c r="B73" s="11"/>
      <c r="C73" s="11"/>
      <c r="D73" s="70"/>
      <c r="E73" s="11"/>
      <c r="F73" s="11"/>
      <c r="G73" s="11"/>
      <c r="H73" s="11"/>
    </row>
    <row r="74" customFormat="false" ht="15" hidden="false" customHeight="false" outlineLevel="0" collapsed="false">
      <c r="A74" s="11"/>
      <c r="B74" s="11"/>
      <c r="C74" s="11"/>
      <c r="D74" s="70"/>
      <c r="E74" s="11"/>
      <c r="F74" s="11"/>
      <c r="G74" s="11"/>
      <c r="H74" s="11"/>
    </row>
    <row r="75" customFormat="false" ht="15" hidden="false" customHeight="false" outlineLevel="0" collapsed="false">
      <c r="A75" s="11"/>
      <c r="B75" s="11"/>
      <c r="C75" s="11"/>
      <c r="D75" s="70"/>
      <c r="E75" s="11"/>
      <c r="F75" s="11"/>
      <c r="G75" s="11"/>
      <c r="H75" s="11"/>
    </row>
    <row r="76" customFormat="false" ht="15" hidden="false" customHeight="false" outlineLevel="0" collapsed="false">
      <c r="A76" s="11"/>
      <c r="B76" s="11"/>
      <c r="C76" s="11"/>
      <c r="D76" s="70"/>
      <c r="E76" s="11"/>
      <c r="F76" s="11"/>
      <c r="G76" s="11"/>
      <c r="H76" s="11"/>
    </row>
    <row r="77" customFormat="false" ht="15" hidden="false" customHeight="false" outlineLevel="0" collapsed="false">
      <c r="A77" s="11"/>
      <c r="B77" s="11"/>
      <c r="C77" s="11"/>
      <c r="D77" s="70"/>
      <c r="E77" s="11"/>
      <c r="F77" s="11"/>
      <c r="G77" s="11"/>
      <c r="H77" s="11"/>
    </row>
    <row r="78" customFormat="false" ht="15" hidden="false" customHeight="false" outlineLevel="0" collapsed="false">
      <c r="A78" s="11"/>
      <c r="B78" s="11"/>
      <c r="C78" s="11"/>
      <c r="D78" s="70"/>
      <c r="E78" s="11"/>
      <c r="F78" s="11"/>
      <c r="G78" s="11"/>
      <c r="H78" s="11"/>
    </row>
  </sheetData>
  <mergeCells count="9">
    <mergeCell ref="A1:H2"/>
    <mergeCell ref="A3:H3"/>
    <mergeCell ref="B4:H4"/>
    <mergeCell ref="B5:H5"/>
    <mergeCell ref="B6:H6"/>
    <mergeCell ref="B7:F7"/>
    <mergeCell ref="G7:H7"/>
    <mergeCell ref="F54:G54"/>
    <mergeCell ref="F55:G55"/>
  </mergeCells>
  <printOptions headings="false" gridLines="false" gridLinesSet="true" horizontalCentered="false" verticalCentered="false"/>
  <pageMargins left="1.02361111111111" right="0.236111111111111" top="0.945138888888889" bottom="0.354861111111111" header="0.511805555555555" footer="0.315277777777778"/>
  <pageSetup paperSize="9" scale="6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Roman,Normal"&amp;12Prefeitura da Estância Turística de Paraguaçu Paulista - SP - Av. Siqueira Campos 1430 - CEP 19703-061 - www. eparaguacu.sp.gov.br - Tel. (18) 3361 9100&amp;R&amp;P</oddFooter>
  </headerFooter>
  <rowBreaks count="1" manualBreakCount="1">
    <brk id="27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72"/>
  <sheetViews>
    <sheetView showFormulas="false" showGridLines="true" showRowColHeaders="true" showZeros="true" rightToLeft="false" tabSelected="false" showOutlineSymbols="true" defaultGridColor="true" view="pageBreakPreview" topLeftCell="A40" colorId="64" zoomScale="85" zoomScaleNormal="100" zoomScalePageLayoutView="85" workbookViewId="0">
      <selection pane="topLeft" activeCell="D59" activeCellId="0" sqref="D59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14.86"/>
    <col collapsed="false" customWidth="true" hidden="false" outlineLevel="0" max="3" min="3" style="0" width="15.71"/>
    <col collapsed="false" customWidth="true" hidden="false" outlineLevel="0" max="4" min="4" style="0" width="89.57"/>
    <col collapsed="false" customWidth="true" hidden="false" outlineLevel="0" max="5" min="5" style="0" width="8"/>
    <col collapsed="false" customWidth="true" hidden="false" outlineLevel="0" max="6" min="6" style="0" width="11.57"/>
    <col collapsed="false" customWidth="true" hidden="false" outlineLevel="0" max="7" min="7" style="0" width="17.58"/>
    <col collapsed="false" customWidth="true" hidden="false" outlineLevel="0" max="8" min="8" style="0" width="20.71"/>
    <col collapsed="false" customWidth="true" hidden="false" outlineLevel="0" max="9" min="9" style="0" width="14.28"/>
  </cols>
  <sheetData>
    <row r="1" customFormat="false" ht="112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3.35" hidden="false" customHeight="true" outlineLevel="0" collapsed="false">
      <c r="A2" s="1"/>
      <c r="B2" s="1"/>
      <c r="C2" s="1"/>
      <c r="D2" s="1"/>
      <c r="E2" s="1"/>
      <c r="F2" s="1"/>
      <c r="G2" s="1"/>
      <c r="H2" s="1"/>
    </row>
    <row r="3" customFormat="false" ht="18" hidden="false" customHeight="false" outlineLevel="0" collapsed="false">
      <c r="A3" s="2" t="s">
        <v>97</v>
      </c>
      <c r="B3" s="2"/>
      <c r="C3" s="2"/>
      <c r="D3" s="2"/>
      <c r="E3" s="2"/>
      <c r="F3" s="2"/>
      <c r="G3" s="2"/>
      <c r="H3" s="2"/>
    </row>
    <row r="4" customFormat="false" ht="9.75" hidden="false" customHeight="true" outlineLevel="0" collapsed="false">
      <c r="A4" s="3"/>
      <c r="B4" s="4"/>
      <c r="C4" s="4"/>
      <c r="D4" s="4"/>
      <c r="E4" s="4"/>
      <c r="F4" s="4"/>
      <c r="G4" s="4"/>
      <c r="H4" s="4"/>
    </row>
    <row r="5" customFormat="false" ht="15.75" hidden="false" customHeight="false" outlineLevel="0" collapsed="false">
      <c r="A5" s="3"/>
      <c r="B5" s="5" t="s">
        <v>2</v>
      </c>
      <c r="C5" s="5"/>
      <c r="D5" s="5"/>
      <c r="E5" s="5"/>
      <c r="F5" s="5"/>
      <c r="G5" s="5"/>
      <c r="H5" s="5"/>
    </row>
    <row r="6" customFormat="false" ht="15.75" hidden="false" customHeight="false" outlineLevel="0" collapsed="false">
      <c r="A6" s="3"/>
      <c r="B6" s="5" t="s">
        <v>3</v>
      </c>
      <c r="C6" s="5"/>
      <c r="D6" s="5"/>
      <c r="E6" s="5"/>
      <c r="F6" s="5"/>
      <c r="G6" s="5"/>
      <c r="H6" s="5"/>
    </row>
    <row r="7" customFormat="false" ht="15.75" hidden="false" customHeight="false" outlineLevel="0" collapsed="false">
      <c r="A7" s="6"/>
      <c r="B7" s="7" t="s">
        <v>4</v>
      </c>
      <c r="C7" s="7"/>
      <c r="D7" s="7"/>
      <c r="E7" s="7"/>
      <c r="F7" s="7"/>
      <c r="G7" s="8" t="s">
        <v>5</v>
      </c>
      <c r="H7" s="8"/>
    </row>
    <row r="8" customFormat="false" ht="25.5" hidden="false" customHeight="true" outlineLevel="0" collapsed="false">
      <c r="A8" s="9" t="s">
        <v>6</v>
      </c>
      <c r="B8" s="10" t="s">
        <v>7</v>
      </c>
      <c r="C8" s="10" t="s">
        <v>8</v>
      </c>
      <c r="D8" s="9" t="s">
        <v>9</v>
      </c>
      <c r="E8" s="9" t="s">
        <v>10</v>
      </c>
      <c r="F8" s="9" t="s">
        <v>11</v>
      </c>
      <c r="G8" s="10" t="s">
        <v>98</v>
      </c>
      <c r="H8" s="10"/>
      <c r="J8" s="11"/>
    </row>
    <row r="9" customFormat="false" ht="10.15" hidden="false" customHeight="true" outlineLevel="0" collapsed="false">
      <c r="A9" s="12"/>
      <c r="B9" s="12"/>
      <c r="C9" s="12"/>
      <c r="D9" s="12"/>
      <c r="E9" s="12"/>
      <c r="F9" s="12"/>
      <c r="G9" s="18"/>
      <c r="H9" s="18"/>
      <c r="J9" s="11"/>
    </row>
    <row r="10" customFormat="false" ht="16.5" hidden="false" customHeight="true" outlineLevel="0" collapsed="false">
      <c r="A10" s="13" t="s">
        <v>14</v>
      </c>
      <c r="B10" s="14"/>
      <c r="C10" s="14"/>
      <c r="D10" s="15" t="s">
        <v>15</v>
      </c>
      <c r="E10" s="16"/>
      <c r="F10" s="16"/>
      <c r="G10" s="16"/>
      <c r="H10" s="16"/>
      <c r="J10" s="11"/>
    </row>
    <row r="11" customFormat="false" ht="16.5" hidden="false" customHeight="true" outlineLevel="0" collapsed="false">
      <c r="A11" s="13" t="n">
        <v>1</v>
      </c>
      <c r="B11" s="14"/>
      <c r="C11" s="14"/>
      <c r="D11" s="15" t="s">
        <v>16</v>
      </c>
      <c r="E11" s="16"/>
      <c r="F11" s="16"/>
      <c r="G11" s="16"/>
      <c r="H11" s="16"/>
      <c r="J11" s="11"/>
    </row>
    <row r="12" customFormat="false" ht="31.5" hidden="false" customHeight="true" outlineLevel="0" collapsed="false">
      <c r="A12" s="17" t="s">
        <v>17</v>
      </c>
      <c r="B12" s="18" t="s">
        <v>18</v>
      </c>
      <c r="C12" s="18" t="s">
        <v>19</v>
      </c>
      <c r="D12" s="19" t="s">
        <v>20</v>
      </c>
      <c r="E12" s="20" t="s">
        <v>21</v>
      </c>
      <c r="F12" s="21" t="n">
        <f aca="false">4*1.5</f>
        <v>6</v>
      </c>
      <c r="G12" s="71" t="s">
        <v>99</v>
      </c>
      <c r="H12" s="71"/>
      <c r="J12" s="11"/>
    </row>
    <row r="13" customFormat="false" ht="30.75" hidden="false" customHeight="true" outlineLevel="0" collapsed="false">
      <c r="A13" s="17" t="s">
        <v>22</v>
      </c>
      <c r="B13" s="18" t="s">
        <v>18</v>
      </c>
      <c r="C13" s="18" t="s">
        <v>23</v>
      </c>
      <c r="D13" s="19" t="s">
        <v>24</v>
      </c>
      <c r="E13" s="20" t="s">
        <v>25</v>
      </c>
      <c r="F13" s="21" t="n">
        <f aca="false">(1.68+1.68+1.5)*19</f>
        <v>92.34</v>
      </c>
      <c r="G13" s="71" t="s">
        <v>100</v>
      </c>
      <c r="H13" s="71"/>
      <c r="I13" s="24"/>
      <c r="J13" s="25"/>
    </row>
    <row r="14" customFormat="false" ht="30" hidden="false" customHeight="true" outlineLevel="0" collapsed="false">
      <c r="A14" s="17" t="s">
        <v>26</v>
      </c>
      <c r="B14" s="18" t="s">
        <v>18</v>
      </c>
      <c r="C14" s="18" t="s">
        <v>27</v>
      </c>
      <c r="D14" s="19" t="s">
        <v>28</v>
      </c>
      <c r="E14" s="20" t="s">
        <v>29</v>
      </c>
      <c r="F14" s="21" t="n">
        <f aca="false">9.71*19*0.05</f>
        <v>9.2245</v>
      </c>
      <c r="G14" s="71" t="s">
        <v>101</v>
      </c>
      <c r="H14" s="71"/>
      <c r="I14" s="24"/>
      <c r="J14" s="11"/>
    </row>
    <row r="15" customFormat="false" ht="29.25" hidden="false" customHeight="true" outlineLevel="0" collapsed="false">
      <c r="A15" s="17" t="s">
        <v>30</v>
      </c>
      <c r="B15" s="18" t="s">
        <v>18</v>
      </c>
      <c r="C15" s="18" t="s">
        <v>31</v>
      </c>
      <c r="D15" s="19" t="s">
        <v>32</v>
      </c>
      <c r="E15" s="20" t="s">
        <v>29</v>
      </c>
      <c r="F15" s="26" t="n">
        <f aca="false">0.15*0.25*F13</f>
        <v>3.46275</v>
      </c>
      <c r="G15" s="71" t="s">
        <v>102</v>
      </c>
      <c r="H15" s="71"/>
      <c r="I15" s="24"/>
      <c r="J15" s="25"/>
    </row>
    <row r="16" customFormat="false" ht="30.75" hidden="false" customHeight="true" outlineLevel="0" collapsed="false">
      <c r="A16" s="17" t="s">
        <v>33</v>
      </c>
      <c r="B16" s="18" t="s">
        <v>18</v>
      </c>
      <c r="C16" s="18" t="s">
        <v>34</v>
      </c>
      <c r="D16" s="19" t="s">
        <v>35</v>
      </c>
      <c r="E16" s="20" t="s">
        <v>29</v>
      </c>
      <c r="F16" s="26" t="n">
        <f aca="false">F14</f>
        <v>9.2245</v>
      </c>
      <c r="G16" s="71" t="s">
        <v>101</v>
      </c>
      <c r="H16" s="71"/>
      <c r="I16" s="24"/>
      <c r="J16" s="25"/>
    </row>
    <row r="17" customFormat="false" ht="30.75" hidden="false" customHeight="true" outlineLevel="0" collapsed="false">
      <c r="A17" s="17" t="s">
        <v>36</v>
      </c>
      <c r="B17" s="18" t="s">
        <v>18</v>
      </c>
      <c r="C17" s="18" t="s">
        <v>37</v>
      </c>
      <c r="D17" s="19" t="s">
        <v>38</v>
      </c>
      <c r="E17" s="20" t="s">
        <v>39</v>
      </c>
      <c r="F17" s="21" t="n">
        <f aca="false">184.49*0.04</f>
        <v>7.3796</v>
      </c>
      <c r="G17" s="71" t="s">
        <v>103</v>
      </c>
      <c r="H17" s="71"/>
      <c r="I17" s="24"/>
      <c r="J17" s="25"/>
    </row>
    <row r="18" customFormat="false" ht="15.75" hidden="false" customHeight="true" outlineLevel="0" collapsed="false">
      <c r="A18" s="17" t="s">
        <v>40</v>
      </c>
      <c r="B18" s="18" t="s">
        <v>18</v>
      </c>
      <c r="C18" s="18" t="s">
        <v>41</v>
      </c>
      <c r="D18" s="19" t="s">
        <v>42</v>
      </c>
      <c r="E18" s="20" t="s">
        <v>29</v>
      </c>
      <c r="F18" s="21" t="n">
        <f aca="false">9.71*19*0.03</f>
        <v>5.5347</v>
      </c>
      <c r="G18" s="71" t="s">
        <v>104</v>
      </c>
      <c r="H18" s="71"/>
      <c r="J18" s="25"/>
    </row>
    <row r="19" customFormat="false" ht="28.5" hidden="false" customHeight="true" outlineLevel="0" collapsed="false">
      <c r="A19" s="17" t="s">
        <v>43</v>
      </c>
      <c r="B19" s="18" t="s">
        <v>18</v>
      </c>
      <c r="C19" s="18" t="s">
        <v>44</v>
      </c>
      <c r="D19" s="19" t="s">
        <v>45</v>
      </c>
      <c r="E19" s="20" t="s">
        <v>46</v>
      </c>
      <c r="F19" s="29" t="n">
        <f aca="false">((13.58/0.2)*13.58)*2*0.2</f>
        <v>368.8328</v>
      </c>
      <c r="G19" s="71" t="s">
        <v>105</v>
      </c>
      <c r="H19" s="71"/>
      <c r="I19" s="30"/>
      <c r="J19" s="31"/>
    </row>
    <row r="20" customFormat="false" ht="28.5" hidden="false" customHeight="true" outlineLevel="0" collapsed="false">
      <c r="A20" s="17" t="s">
        <v>47</v>
      </c>
      <c r="B20" s="18" t="s">
        <v>18</v>
      </c>
      <c r="C20" s="18" t="s">
        <v>48</v>
      </c>
      <c r="D20" s="19" t="s">
        <v>49</v>
      </c>
      <c r="E20" s="20" t="s">
        <v>29</v>
      </c>
      <c r="F20" s="32" t="n">
        <f aca="false">9.71*19*0.05</f>
        <v>9.2245</v>
      </c>
      <c r="G20" s="71" t="s">
        <v>101</v>
      </c>
      <c r="H20" s="71"/>
      <c r="J20" s="31"/>
    </row>
    <row r="21" customFormat="false" ht="19.5" hidden="false" customHeight="true" outlineLevel="0" collapsed="false">
      <c r="A21" s="17" t="s">
        <v>50</v>
      </c>
      <c r="B21" s="18" t="s">
        <v>18</v>
      </c>
      <c r="C21" s="18" t="s">
        <v>51</v>
      </c>
      <c r="D21" s="19" t="s">
        <v>52</v>
      </c>
      <c r="E21" s="20" t="s">
        <v>21</v>
      </c>
      <c r="F21" s="21" t="n">
        <f aca="false">9.71*19</f>
        <v>184.49</v>
      </c>
      <c r="G21" s="71" t="s">
        <v>106</v>
      </c>
      <c r="H21" s="71"/>
      <c r="J21" s="25"/>
    </row>
    <row r="22" customFormat="false" ht="33.75" hidden="false" customHeight="true" outlineLevel="0" collapsed="false">
      <c r="A22" s="17" t="s">
        <v>53</v>
      </c>
      <c r="B22" s="18" t="s">
        <v>18</v>
      </c>
      <c r="C22" s="18" t="s">
        <v>54</v>
      </c>
      <c r="D22" s="19" t="s">
        <v>55</v>
      </c>
      <c r="E22" s="20" t="s">
        <v>21</v>
      </c>
      <c r="F22" s="21" t="n">
        <f aca="false">0.69*19</f>
        <v>13.11</v>
      </c>
      <c r="G22" s="71" t="s">
        <v>107</v>
      </c>
      <c r="H22" s="71"/>
      <c r="J22" s="25"/>
    </row>
    <row r="23" customFormat="false" ht="33.75" hidden="false" customHeight="true" outlineLevel="0" collapsed="false">
      <c r="A23" s="17" t="s">
        <v>56</v>
      </c>
      <c r="B23" s="18" t="s">
        <v>18</v>
      </c>
      <c r="C23" s="18" t="s">
        <v>57</v>
      </c>
      <c r="D23" s="34" t="s">
        <v>58</v>
      </c>
      <c r="E23" s="17" t="s">
        <v>21</v>
      </c>
      <c r="F23" s="21" t="n">
        <f aca="false">F22</f>
        <v>13.11</v>
      </c>
      <c r="G23" s="71" t="s">
        <v>107</v>
      </c>
      <c r="H23" s="71"/>
      <c r="J23" s="25"/>
    </row>
    <row r="24" customFormat="false" ht="29.25" hidden="false" customHeight="true" outlineLevel="0" collapsed="false">
      <c r="A24" s="17" t="s">
        <v>59</v>
      </c>
      <c r="B24" s="18" t="s">
        <v>18</v>
      </c>
      <c r="C24" s="18" t="s">
        <v>60</v>
      </c>
      <c r="D24" s="19" t="s">
        <v>61</v>
      </c>
      <c r="E24" s="20" t="s">
        <v>29</v>
      </c>
      <c r="F24" s="21" t="n">
        <f aca="false">92.34*0.15*0.05</f>
        <v>0.69255</v>
      </c>
      <c r="G24" s="71" t="s">
        <v>108</v>
      </c>
      <c r="H24" s="71"/>
      <c r="J24" s="25"/>
    </row>
    <row r="25" customFormat="false" ht="27.75" hidden="false" customHeight="true" outlineLevel="0" collapsed="false">
      <c r="A25" s="17" t="s">
        <v>62</v>
      </c>
      <c r="B25" s="18" t="s">
        <v>18</v>
      </c>
      <c r="C25" s="18" t="s">
        <v>63</v>
      </c>
      <c r="D25" s="19" t="s">
        <v>64</v>
      </c>
      <c r="E25" s="20" t="s">
        <v>25</v>
      </c>
      <c r="F25" s="21" t="n">
        <f aca="false">F13</f>
        <v>92.34</v>
      </c>
      <c r="G25" s="71" t="s">
        <v>109</v>
      </c>
      <c r="H25" s="71"/>
      <c r="J25" s="25"/>
    </row>
    <row r="26" customFormat="false" ht="49.5" hidden="false" customHeight="true" outlineLevel="0" collapsed="false">
      <c r="A26" s="17" t="s">
        <v>65</v>
      </c>
      <c r="B26" s="18" t="s">
        <v>18</v>
      </c>
      <c r="C26" s="18" t="s">
        <v>66</v>
      </c>
      <c r="D26" s="19" t="s">
        <v>67</v>
      </c>
      <c r="E26" s="20" t="s">
        <v>21</v>
      </c>
      <c r="F26" s="21" t="n">
        <f aca="false">(F21-F22)+(5.01*27)</f>
        <v>306.65</v>
      </c>
      <c r="G26" s="71" t="s">
        <v>110</v>
      </c>
      <c r="H26" s="71"/>
      <c r="J26" s="25"/>
    </row>
    <row r="27" customFormat="false" ht="16.5" hidden="false" customHeight="true" outlineLevel="0" collapsed="false">
      <c r="A27" s="12"/>
      <c r="B27" s="35"/>
      <c r="C27" s="17"/>
      <c r="D27" s="36"/>
      <c r="E27" s="18"/>
      <c r="F27" s="17"/>
      <c r="G27" s="23"/>
      <c r="H27" s="23"/>
      <c r="I27" s="38"/>
      <c r="J27" s="11"/>
    </row>
    <row r="28" customFormat="false" ht="16.5" hidden="false" customHeight="true" outlineLevel="0" collapsed="false">
      <c r="A28" s="13" t="n">
        <v>2</v>
      </c>
      <c r="B28" s="14"/>
      <c r="C28" s="14"/>
      <c r="D28" s="15" t="s">
        <v>69</v>
      </c>
      <c r="E28" s="16"/>
      <c r="F28" s="16"/>
      <c r="G28" s="16"/>
      <c r="H28" s="16"/>
      <c r="I28" s="38"/>
      <c r="J28" s="11"/>
    </row>
    <row r="29" customFormat="false" ht="28.5" hidden="false" customHeight="true" outlineLevel="0" collapsed="false">
      <c r="A29" s="17" t="s">
        <v>70</v>
      </c>
      <c r="B29" s="18" t="s">
        <v>18</v>
      </c>
      <c r="C29" s="18" t="s">
        <v>23</v>
      </c>
      <c r="D29" s="19" t="s">
        <v>24</v>
      </c>
      <c r="E29" s="20" t="s">
        <v>25</v>
      </c>
      <c r="F29" s="21" t="n">
        <f aca="false">(4.16*11)+(4+2.4)</f>
        <v>52.16</v>
      </c>
      <c r="G29" s="71" t="s">
        <v>111</v>
      </c>
      <c r="H29" s="71"/>
      <c r="I29" s="38"/>
      <c r="J29" s="11"/>
    </row>
    <row r="30" customFormat="false" ht="36.75" hidden="false" customHeight="true" outlineLevel="0" collapsed="false">
      <c r="A30" s="17" t="s">
        <v>71</v>
      </c>
      <c r="B30" s="18" t="s">
        <v>18</v>
      </c>
      <c r="C30" s="18" t="s">
        <v>27</v>
      </c>
      <c r="D30" s="19" t="s">
        <v>28</v>
      </c>
      <c r="E30" s="20" t="s">
        <v>29</v>
      </c>
      <c r="F30" s="21" t="n">
        <f aca="false">(4.22*11*0.05)+(18.68*0.05)</f>
        <v>3.255</v>
      </c>
      <c r="G30" s="71" t="s">
        <v>112</v>
      </c>
      <c r="H30" s="71"/>
      <c r="I30" s="38"/>
      <c r="J30" s="11"/>
    </row>
    <row r="31" customFormat="false" ht="39.75" hidden="false" customHeight="true" outlineLevel="0" collapsed="false">
      <c r="A31" s="17" t="s">
        <v>72</v>
      </c>
      <c r="B31" s="18" t="s">
        <v>18</v>
      </c>
      <c r="C31" s="18" t="s">
        <v>31</v>
      </c>
      <c r="D31" s="19" t="s">
        <v>32</v>
      </c>
      <c r="E31" s="20" t="s">
        <v>29</v>
      </c>
      <c r="F31" s="26" t="n">
        <f aca="false">(0.15*0.25*F29)+(18.68*0.25*0.15)</f>
        <v>2.6565</v>
      </c>
      <c r="G31" s="71" t="s">
        <v>113</v>
      </c>
      <c r="H31" s="71"/>
      <c r="I31" s="38"/>
      <c r="J31" s="11"/>
    </row>
    <row r="32" customFormat="false" ht="27" hidden="false" customHeight="true" outlineLevel="0" collapsed="false">
      <c r="A32" s="17" t="s">
        <v>73</v>
      </c>
      <c r="B32" s="18" t="s">
        <v>18</v>
      </c>
      <c r="C32" s="18" t="s">
        <v>34</v>
      </c>
      <c r="D32" s="19" t="s">
        <v>35</v>
      </c>
      <c r="E32" s="20" t="s">
        <v>29</v>
      </c>
      <c r="F32" s="26" t="n">
        <f aca="false">F30</f>
        <v>3.255</v>
      </c>
      <c r="G32" s="71" t="s">
        <v>112</v>
      </c>
      <c r="H32" s="71"/>
      <c r="I32" s="38"/>
      <c r="J32" s="11"/>
    </row>
    <row r="33" customFormat="false" ht="36" hidden="false" customHeight="true" outlineLevel="0" collapsed="false">
      <c r="A33" s="17" t="s">
        <v>74</v>
      </c>
      <c r="B33" s="18" t="s">
        <v>18</v>
      </c>
      <c r="C33" s="18" t="s">
        <v>37</v>
      </c>
      <c r="D33" s="19" t="s">
        <v>38</v>
      </c>
      <c r="E33" s="20" t="s">
        <v>39</v>
      </c>
      <c r="F33" s="21" t="n">
        <f aca="false">(46.42*0.04)+((4+2.4)*0.04)</f>
        <v>2.1128</v>
      </c>
      <c r="G33" s="71" t="s">
        <v>114</v>
      </c>
      <c r="H33" s="71"/>
      <c r="I33" s="38"/>
      <c r="J33" s="11"/>
    </row>
    <row r="34" customFormat="false" ht="31.5" hidden="false" customHeight="true" outlineLevel="0" collapsed="false">
      <c r="A34" s="17" t="s">
        <v>75</v>
      </c>
      <c r="B34" s="18" t="s">
        <v>18</v>
      </c>
      <c r="C34" s="18" t="s">
        <v>41</v>
      </c>
      <c r="D34" s="19" t="s">
        <v>42</v>
      </c>
      <c r="E34" s="20" t="s">
        <v>29</v>
      </c>
      <c r="F34" s="21" t="n">
        <f aca="false">(4.22*11*0.03)+(18.68*0.03)</f>
        <v>1.953</v>
      </c>
      <c r="G34" s="71" t="s">
        <v>115</v>
      </c>
      <c r="H34" s="71"/>
      <c r="I34" s="38"/>
      <c r="J34" s="11"/>
    </row>
    <row r="35" customFormat="false" ht="36.75" hidden="false" customHeight="true" outlineLevel="0" collapsed="false">
      <c r="A35" s="17" t="s">
        <v>76</v>
      </c>
      <c r="B35" s="18" t="s">
        <v>18</v>
      </c>
      <c r="C35" s="18" t="s">
        <v>44</v>
      </c>
      <c r="D35" s="19" t="s">
        <v>45</v>
      </c>
      <c r="E35" s="20" t="s">
        <v>46</v>
      </c>
      <c r="F35" s="29" t="n">
        <f aca="false">(((6.81/0.2)*6.81)*2*0.2)+(((4.32/0.2)*4.32)*2*0.2)</f>
        <v>130.077</v>
      </c>
      <c r="G35" s="71" t="s">
        <v>116</v>
      </c>
      <c r="H35" s="71"/>
      <c r="I35" s="38"/>
      <c r="J35" s="11"/>
    </row>
    <row r="36" customFormat="false" ht="32.25" hidden="false" customHeight="true" outlineLevel="0" collapsed="false">
      <c r="A36" s="17" t="s">
        <v>77</v>
      </c>
      <c r="B36" s="18" t="s">
        <v>18</v>
      </c>
      <c r="C36" s="18" t="s">
        <v>48</v>
      </c>
      <c r="D36" s="19" t="s">
        <v>49</v>
      </c>
      <c r="E36" s="20" t="s">
        <v>29</v>
      </c>
      <c r="F36" s="32" t="n">
        <f aca="false">(4.22*11*0.05)+(18.68*0.05)</f>
        <v>3.255</v>
      </c>
      <c r="G36" s="71" t="s">
        <v>112</v>
      </c>
      <c r="H36" s="71"/>
      <c r="I36" s="38"/>
      <c r="J36" s="11"/>
    </row>
    <row r="37" customFormat="false" ht="33.75" hidden="false" customHeight="true" outlineLevel="0" collapsed="false">
      <c r="A37" s="17" t="s">
        <v>78</v>
      </c>
      <c r="B37" s="18" t="s">
        <v>18</v>
      </c>
      <c r="C37" s="18" t="s">
        <v>51</v>
      </c>
      <c r="D37" s="19" t="s">
        <v>52</v>
      </c>
      <c r="E37" s="20" t="s">
        <v>21</v>
      </c>
      <c r="F37" s="21" t="n">
        <f aca="false">(4.22*11)+(18.68)</f>
        <v>65.1</v>
      </c>
      <c r="G37" s="71" t="s">
        <v>117</v>
      </c>
      <c r="H37" s="71"/>
      <c r="I37" s="38"/>
      <c r="J37" s="11"/>
    </row>
    <row r="38" customFormat="false" ht="30.75" hidden="false" customHeight="true" outlineLevel="0" collapsed="false">
      <c r="A38" s="17" t="s">
        <v>79</v>
      </c>
      <c r="B38" s="18" t="s">
        <v>18</v>
      </c>
      <c r="C38" s="18" t="s">
        <v>54</v>
      </c>
      <c r="D38" s="19" t="s">
        <v>55</v>
      </c>
      <c r="E38" s="20" t="s">
        <v>21</v>
      </c>
      <c r="F38" s="21" t="n">
        <f aca="false">(0.94*11)+(2.31+2.5+3.5)</f>
        <v>18.65</v>
      </c>
      <c r="G38" s="71" t="s">
        <v>118</v>
      </c>
      <c r="H38" s="71"/>
      <c r="I38" s="38"/>
      <c r="J38" s="11"/>
    </row>
    <row r="39" customFormat="false" ht="31.5" hidden="false" customHeight="true" outlineLevel="0" collapsed="false">
      <c r="A39" s="17" t="s">
        <v>80</v>
      </c>
      <c r="B39" s="18" t="s">
        <v>18</v>
      </c>
      <c r="C39" s="18" t="s">
        <v>57</v>
      </c>
      <c r="D39" s="34" t="s">
        <v>58</v>
      </c>
      <c r="E39" s="17" t="s">
        <v>21</v>
      </c>
      <c r="F39" s="21" t="n">
        <f aca="false">F38</f>
        <v>18.65</v>
      </c>
      <c r="G39" s="71" t="s">
        <v>118</v>
      </c>
      <c r="H39" s="71"/>
      <c r="I39" s="38"/>
      <c r="J39" s="11"/>
    </row>
    <row r="40" customFormat="false" ht="30.75" hidden="false" customHeight="true" outlineLevel="0" collapsed="false">
      <c r="A40" s="17" t="s">
        <v>81</v>
      </c>
      <c r="B40" s="18" t="s">
        <v>18</v>
      </c>
      <c r="C40" s="18" t="s">
        <v>60</v>
      </c>
      <c r="D40" s="19" t="s">
        <v>61</v>
      </c>
      <c r="E40" s="20" t="s">
        <v>29</v>
      </c>
      <c r="F40" s="21" t="n">
        <f aca="false">52.16*0.15*0.05</f>
        <v>0.3912</v>
      </c>
      <c r="G40" s="71" t="s">
        <v>119</v>
      </c>
      <c r="H40" s="71"/>
      <c r="I40" s="38"/>
      <c r="J40" s="11"/>
    </row>
    <row r="41" customFormat="false" ht="39.75" hidden="false" customHeight="true" outlineLevel="0" collapsed="false">
      <c r="A41" s="17" t="s">
        <v>82</v>
      </c>
      <c r="B41" s="18" t="s">
        <v>18</v>
      </c>
      <c r="C41" s="18" t="s">
        <v>63</v>
      </c>
      <c r="D41" s="19" t="s">
        <v>64</v>
      </c>
      <c r="E41" s="20" t="s">
        <v>25</v>
      </c>
      <c r="F41" s="21" t="n">
        <f aca="false">F29</f>
        <v>52.16</v>
      </c>
      <c r="G41" s="71" t="s">
        <v>120</v>
      </c>
      <c r="H41" s="71"/>
      <c r="I41" s="38"/>
      <c r="J41" s="11"/>
    </row>
    <row r="42" customFormat="false" ht="52.5" hidden="false" customHeight="true" outlineLevel="0" collapsed="false">
      <c r="A42" s="17" t="s">
        <v>83</v>
      </c>
      <c r="B42" s="18" t="s">
        <v>18</v>
      </c>
      <c r="C42" s="18" t="s">
        <v>66</v>
      </c>
      <c r="D42" s="19" t="s">
        <v>67</v>
      </c>
      <c r="E42" s="20" t="s">
        <v>21</v>
      </c>
      <c r="F42" s="21" t="n">
        <f aca="false">(F37-F38)+(5.01*11)+(5.01*3)</f>
        <v>116.59</v>
      </c>
      <c r="G42" s="71" t="s">
        <v>121</v>
      </c>
      <c r="H42" s="71"/>
      <c r="I42" s="38"/>
      <c r="J42" s="11"/>
    </row>
    <row r="43" customFormat="false" ht="42.75" hidden="false" customHeight="true" outlineLevel="0" collapsed="false">
      <c r="A43" s="17" t="s">
        <v>84</v>
      </c>
      <c r="B43" s="18" t="s">
        <v>18</v>
      </c>
      <c r="C43" s="18" t="s">
        <v>85</v>
      </c>
      <c r="D43" s="39" t="s">
        <v>86</v>
      </c>
      <c r="E43" s="20" t="s">
        <v>46</v>
      </c>
      <c r="F43" s="26" t="n">
        <f aca="false">((2.55+0.2)*4*2.79)+((4*1.1)*2.79)</f>
        <v>42.966</v>
      </c>
      <c r="G43" s="71" t="s">
        <v>122</v>
      </c>
      <c r="H43" s="71"/>
      <c r="I43" s="38"/>
      <c r="J43" s="11"/>
    </row>
    <row r="44" customFormat="false" ht="42.75" hidden="false" customHeight="true" outlineLevel="0" collapsed="false">
      <c r="A44" s="17" t="s">
        <v>87</v>
      </c>
      <c r="B44" s="18" t="s">
        <v>18</v>
      </c>
      <c r="C44" s="18" t="s">
        <v>88</v>
      </c>
      <c r="D44" s="19" t="s">
        <v>89</v>
      </c>
      <c r="E44" s="20" t="s">
        <v>21</v>
      </c>
      <c r="F44" s="21" t="n">
        <f aca="false">(1.1*5.4)/2</f>
        <v>2.97</v>
      </c>
      <c r="G44" s="71" t="s">
        <v>123</v>
      </c>
      <c r="H44" s="71"/>
      <c r="I44" s="38"/>
      <c r="J44" s="11"/>
    </row>
    <row r="45" customFormat="false" ht="42.75" hidden="false" customHeight="true" outlineLevel="0" collapsed="false">
      <c r="A45" s="72"/>
      <c r="B45" s="73"/>
      <c r="C45" s="73"/>
      <c r="D45" s="74"/>
      <c r="E45" s="75"/>
      <c r="F45" s="25"/>
      <c r="G45" s="76"/>
      <c r="H45" s="77"/>
      <c r="I45" s="38"/>
      <c r="J45" s="11"/>
    </row>
    <row r="46" customFormat="false" ht="16.5" hidden="false" customHeight="true" outlineLevel="0" collapsed="false">
      <c r="A46" s="54"/>
      <c r="B46" s="55" t="s">
        <v>94</v>
      </c>
      <c r="C46" s="55"/>
      <c r="D46" s="55"/>
      <c r="E46" s="55"/>
      <c r="F46" s="55"/>
      <c r="G46" s="55"/>
      <c r="H46" s="56"/>
    </row>
    <row r="47" customFormat="false" ht="31.7" hidden="false" customHeight="true" outlineLevel="0" collapsed="false">
      <c r="A47" s="57"/>
      <c r="B47" s="58"/>
      <c r="C47" s="58"/>
      <c r="D47" s="59"/>
      <c r="E47" s="58"/>
      <c r="F47" s="58"/>
      <c r="G47" s="60"/>
      <c r="H47" s="61"/>
      <c r="I47" s="62"/>
    </row>
    <row r="48" customFormat="false" ht="15" hidden="false" customHeight="false" outlineLevel="0" collapsed="false">
      <c r="A48" s="57"/>
      <c r="B48" s="58"/>
      <c r="C48" s="58"/>
      <c r="D48" s="59"/>
      <c r="E48" s="58"/>
      <c r="F48" s="63" t="s">
        <v>95</v>
      </c>
      <c r="G48" s="63"/>
      <c r="H48" s="64"/>
    </row>
    <row r="49" customFormat="false" ht="15" hidden="false" customHeight="false" outlineLevel="0" collapsed="false">
      <c r="A49" s="65"/>
      <c r="B49" s="66"/>
      <c r="C49" s="66"/>
      <c r="D49" s="67"/>
      <c r="E49" s="66"/>
      <c r="F49" s="68" t="s">
        <v>96</v>
      </c>
      <c r="G49" s="68"/>
      <c r="H49" s="69"/>
    </row>
    <row r="50" customFormat="false" ht="15" hidden="false" customHeight="false" outlineLevel="0" collapsed="false">
      <c r="A50" s="58"/>
      <c r="B50" s="58"/>
      <c r="C50" s="58"/>
      <c r="D50" s="59"/>
      <c r="E50" s="58"/>
      <c r="F50" s="58"/>
      <c r="G50" s="60"/>
      <c r="H50" s="60"/>
    </row>
    <row r="51" customFormat="false" ht="15" hidden="false" customHeight="false" outlineLevel="0" collapsed="false">
      <c r="A51" s="58"/>
      <c r="B51" s="58"/>
      <c r="C51" s="58"/>
      <c r="D51" s="59"/>
      <c r="E51" s="58"/>
      <c r="F51" s="58"/>
      <c r="G51" s="60"/>
      <c r="H51" s="60"/>
    </row>
    <row r="52" customFormat="false" ht="15" hidden="false" customHeight="false" outlineLevel="0" collapsed="false">
      <c r="A52" s="58"/>
      <c r="B52" s="58"/>
      <c r="C52" s="58"/>
      <c r="D52" s="59"/>
      <c r="E52" s="58"/>
      <c r="F52" s="58"/>
      <c r="G52" s="60"/>
      <c r="H52" s="60"/>
    </row>
    <row r="53" customFormat="false" ht="15" hidden="false" customHeight="false" outlineLevel="0" collapsed="false">
      <c r="A53" s="58"/>
      <c r="B53" s="58"/>
      <c r="C53" s="58"/>
      <c r="D53" s="59"/>
      <c r="E53" s="58"/>
      <c r="F53" s="58"/>
      <c r="G53" s="60"/>
      <c r="H53" s="60"/>
    </row>
    <row r="54" customFormat="false" ht="15" hidden="false" customHeight="false" outlineLevel="0" collapsed="false">
      <c r="A54" s="58"/>
      <c r="B54" s="58"/>
      <c r="C54" s="58"/>
      <c r="D54" s="59"/>
      <c r="E54" s="58"/>
      <c r="F54" s="58"/>
      <c r="G54" s="60"/>
      <c r="H54" s="60"/>
    </row>
    <row r="55" customFormat="false" ht="15" hidden="false" customHeight="false" outlineLevel="0" collapsed="false">
      <c r="A55" s="58"/>
      <c r="B55" s="58"/>
      <c r="C55" s="58"/>
      <c r="D55" s="59"/>
      <c r="E55" s="58"/>
      <c r="F55" s="58"/>
      <c r="G55" s="60"/>
      <c r="H55" s="60"/>
    </row>
    <row r="56" customFormat="false" ht="15" hidden="false" customHeight="false" outlineLevel="0" collapsed="false">
      <c r="A56" s="58"/>
      <c r="B56" s="58"/>
      <c r="C56" s="58"/>
      <c r="D56" s="59"/>
      <c r="E56" s="58"/>
      <c r="F56" s="58"/>
      <c r="G56" s="60"/>
      <c r="H56" s="60"/>
    </row>
    <row r="57" customFormat="false" ht="15" hidden="false" customHeight="false" outlineLevel="0" collapsed="false">
      <c r="A57" s="58"/>
      <c r="B57" s="58"/>
      <c r="C57" s="58"/>
      <c r="D57" s="59"/>
      <c r="E57" s="58"/>
      <c r="F57" s="58"/>
      <c r="G57" s="60"/>
      <c r="H57" s="60"/>
    </row>
    <row r="58" customFormat="false" ht="15" hidden="false" customHeight="false" outlineLevel="0" collapsed="false">
      <c r="A58" s="11"/>
      <c r="B58" s="11"/>
      <c r="C58" s="11"/>
      <c r="D58" s="70"/>
      <c r="E58" s="11"/>
      <c r="F58" s="11"/>
      <c r="G58" s="11"/>
      <c r="H58" s="11"/>
    </row>
    <row r="59" customFormat="false" ht="15" hidden="false" customHeight="false" outlineLevel="0" collapsed="false">
      <c r="A59" s="11"/>
      <c r="B59" s="11"/>
      <c r="C59" s="11"/>
      <c r="D59" s="70"/>
      <c r="E59" s="11"/>
      <c r="F59" s="11"/>
      <c r="G59" s="11"/>
      <c r="H59" s="11"/>
    </row>
    <row r="60" customFormat="false" ht="15" hidden="false" customHeight="false" outlineLevel="0" collapsed="false">
      <c r="A60" s="11"/>
      <c r="B60" s="11"/>
      <c r="C60" s="11"/>
      <c r="D60" s="70"/>
      <c r="E60" s="11"/>
      <c r="F60" s="11"/>
      <c r="G60" s="11"/>
      <c r="H60" s="11"/>
    </row>
    <row r="61" customFormat="false" ht="15" hidden="false" customHeight="false" outlineLevel="0" collapsed="false">
      <c r="A61" s="11"/>
      <c r="B61" s="11"/>
      <c r="C61" s="11"/>
      <c r="D61" s="70"/>
      <c r="E61" s="11"/>
      <c r="F61" s="11"/>
      <c r="G61" s="11"/>
      <c r="H61" s="11"/>
    </row>
    <row r="62" customFormat="false" ht="15" hidden="false" customHeight="false" outlineLevel="0" collapsed="false">
      <c r="A62" s="11"/>
      <c r="B62" s="11"/>
      <c r="C62" s="11"/>
      <c r="D62" s="70"/>
      <c r="E62" s="11"/>
      <c r="F62" s="11"/>
      <c r="G62" s="11"/>
      <c r="H62" s="11"/>
    </row>
    <row r="63" customFormat="false" ht="15" hidden="false" customHeight="false" outlineLevel="0" collapsed="false">
      <c r="A63" s="11"/>
      <c r="B63" s="11"/>
      <c r="C63" s="11"/>
      <c r="D63" s="70"/>
      <c r="E63" s="11"/>
      <c r="F63" s="11"/>
      <c r="G63" s="11"/>
      <c r="H63" s="11"/>
    </row>
    <row r="64" customFormat="false" ht="15" hidden="false" customHeight="false" outlineLevel="0" collapsed="false">
      <c r="A64" s="11"/>
      <c r="B64" s="11"/>
      <c r="C64" s="11"/>
      <c r="D64" s="70"/>
      <c r="E64" s="11"/>
      <c r="F64" s="11"/>
      <c r="G64" s="11"/>
      <c r="H64" s="11"/>
    </row>
    <row r="65" customFormat="false" ht="15" hidden="false" customHeight="false" outlineLevel="0" collapsed="false">
      <c r="A65" s="11"/>
      <c r="B65" s="11"/>
      <c r="C65" s="11"/>
      <c r="D65" s="70"/>
      <c r="E65" s="11"/>
      <c r="F65" s="11"/>
      <c r="G65" s="11"/>
      <c r="H65" s="11"/>
    </row>
    <row r="66" customFormat="false" ht="15" hidden="false" customHeight="false" outlineLevel="0" collapsed="false">
      <c r="A66" s="11"/>
      <c r="B66" s="11"/>
      <c r="C66" s="11"/>
      <c r="D66" s="70"/>
      <c r="E66" s="11"/>
      <c r="F66" s="11"/>
      <c r="G66" s="11"/>
      <c r="H66" s="11"/>
    </row>
    <row r="67" customFormat="false" ht="15" hidden="false" customHeight="false" outlineLevel="0" collapsed="false">
      <c r="A67" s="11"/>
      <c r="B67" s="11"/>
      <c r="C67" s="11"/>
      <c r="D67" s="70"/>
      <c r="E67" s="11"/>
      <c r="F67" s="11"/>
      <c r="G67" s="11"/>
      <c r="H67" s="11"/>
    </row>
    <row r="68" customFormat="false" ht="15" hidden="false" customHeight="false" outlineLevel="0" collapsed="false">
      <c r="A68" s="11"/>
      <c r="B68" s="11"/>
      <c r="C68" s="11"/>
      <c r="D68" s="70"/>
      <c r="E68" s="11"/>
      <c r="F68" s="11"/>
      <c r="G68" s="11"/>
      <c r="H68" s="11"/>
    </row>
    <row r="69" customFormat="false" ht="15" hidden="false" customHeight="false" outlineLevel="0" collapsed="false">
      <c r="A69" s="11"/>
      <c r="B69" s="11"/>
      <c r="C69" s="11"/>
      <c r="D69" s="70"/>
      <c r="E69" s="11"/>
      <c r="F69" s="11"/>
      <c r="G69" s="11"/>
      <c r="H69" s="11"/>
    </row>
    <row r="70" customFormat="false" ht="15" hidden="false" customHeight="false" outlineLevel="0" collapsed="false">
      <c r="A70" s="11"/>
      <c r="B70" s="11"/>
      <c r="C70" s="11"/>
      <c r="D70" s="70"/>
      <c r="E70" s="11"/>
      <c r="F70" s="11"/>
      <c r="G70" s="11"/>
      <c r="H70" s="11"/>
    </row>
    <row r="71" customFormat="false" ht="15" hidden="false" customHeight="false" outlineLevel="0" collapsed="false">
      <c r="A71" s="11"/>
      <c r="B71" s="11"/>
      <c r="C71" s="11"/>
      <c r="D71" s="70"/>
      <c r="E71" s="11"/>
      <c r="F71" s="11"/>
      <c r="G71" s="11"/>
      <c r="H71" s="11"/>
    </row>
    <row r="72" customFormat="false" ht="15" hidden="false" customHeight="false" outlineLevel="0" collapsed="false">
      <c r="A72" s="11"/>
      <c r="B72" s="11"/>
      <c r="C72" s="11"/>
      <c r="D72" s="70"/>
      <c r="E72" s="11"/>
      <c r="F72" s="11"/>
      <c r="G72" s="11"/>
      <c r="H72" s="11"/>
    </row>
  </sheetData>
  <mergeCells count="46">
    <mergeCell ref="A1:H2"/>
    <mergeCell ref="A3:H3"/>
    <mergeCell ref="B4:H4"/>
    <mergeCell ref="B5:H5"/>
    <mergeCell ref="B6:H6"/>
    <mergeCell ref="B7:F7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F48:G48"/>
    <mergeCell ref="F49:G49"/>
  </mergeCells>
  <printOptions headings="false" gridLines="false" gridLinesSet="true" horizontalCentered="false" verticalCentered="false"/>
  <pageMargins left="1.22013888888889" right="0.236111111111111" top="0.747916666666667" bottom="0.748611111111111" header="0.511805555555555" footer="0.315277777777778"/>
  <pageSetup paperSize="9" scale="6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Roman,Normal"&amp;12Prefeitura da Estância Turística de Paraguaçu Paulista - SP - Av. Siqueira Campos 1430 - CEP 19703-061 - www. eparaguacu.sp.gov.br - Tel. (18) 3361 9100&amp;R&amp;P</oddFooter>
  </headerFooter>
  <rowBreaks count="2" manualBreakCount="2">
    <brk id="26" man="true" max="16383" min="0"/>
    <brk id="39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28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20" zoomScalePageLayoutView="85" workbookViewId="0">
      <selection pane="topLeft" activeCell="H39" activeCellId="0" sqref="H39"/>
    </sheetView>
  </sheetViews>
  <sheetFormatPr defaultColWidth="8.43359375" defaultRowHeight="12.75" zeroHeight="false" outlineLevelRow="0" outlineLevelCol="0"/>
  <cols>
    <col collapsed="false" customWidth="true" hidden="false" outlineLevel="0" max="2" min="1" style="78" width="6.28"/>
    <col collapsed="false" customWidth="true" hidden="false" outlineLevel="0" max="3" min="3" style="78" width="27.42"/>
    <col collapsed="false" customWidth="true" hidden="false" outlineLevel="0" max="4" min="4" style="78" width="17.42"/>
    <col collapsed="false" customWidth="true" hidden="false" outlineLevel="0" max="6" min="5" style="78" width="17"/>
    <col collapsed="false" customWidth="true" hidden="false" outlineLevel="0" max="7" min="7" style="78" width="16.42"/>
    <col collapsed="false" customWidth="true" hidden="false" outlineLevel="0" max="8" min="8" style="78" width="24.29"/>
    <col collapsed="false" customWidth="true" hidden="false" outlineLevel="0" max="9" min="9" style="78" width="18.71"/>
    <col collapsed="false" customWidth="true" hidden="false" outlineLevel="0" max="10" min="10" style="78" width="14.28"/>
    <col collapsed="false" customWidth="true" hidden="false" outlineLevel="0" max="11" min="11" style="78" width="13.43"/>
    <col collapsed="false" customWidth="true" hidden="false" outlineLevel="0" max="12" min="12" style="78" width="10.71"/>
    <col collapsed="false" customWidth="false" hidden="false" outlineLevel="0" max="1017" min="13" style="78" width="8.42"/>
    <col collapsed="false" customWidth="true" hidden="false" outlineLevel="0" max="1024" min="1018" style="78" width="9.14"/>
  </cols>
  <sheetData>
    <row r="1" customFormat="false" ht="12.75" hidden="false" customHeight="true" outlineLevel="0" collapsed="false">
      <c r="A1" s="79"/>
      <c r="B1" s="79"/>
      <c r="C1" s="79"/>
      <c r="D1" s="79"/>
      <c r="E1" s="79"/>
      <c r="F1" s="79"/>
      <c r="G1" s="79"/>
      <c r="H1" s="79"/>
      <c r="I1" s="80"/>
      <c r="J1" s="80"/>
      <c r="K1" s="80"/>
      <c r="L1" s="80"/>
    </row>
    <row r="2" customFormat="false" ht="12.75" hidden="false" customHeight="true" outlineLevel="0" collapsed="false">
      <c r="A2" s="79"/>
      <c r="B2" s="79"/>
      <c r="C2" s="79"/>
      <c r="D2" s="79"/>
      <c r="E2" s="79"/>
      <c r="F2" s="79"/>
      <c r="G2" s="79"/>
      <c r="H2" s="79"/>
      <c r="I2" s="80"/>
      <c r="J2" s="80"/>
      <c r="K2" s="80"/>
      <c r="L2" s="80"/>
    </row>
    <row r="3" customFormat="false" ht="12.75" hidden="false" customHeight="true" outlineLevel="0" collapsed="false">
      <c r="A3" s="79"/>
      <c r="B3" s="79"/>
      <c r="C3" s="79"/>
      <c r="D3" s="79"/>
      <c r="E3" s="79"/>
      <c r="F3" s="79"/>
      <c r="G3" s="79"/>
      <c r="H3" s="79"/>
      <c r="I3" s="80"/>
      <c r="J3" s="80"/>
      <c r="K3" s="80"/>
      <c r="L3" s="80"/>
    </row>
    <row r="4" customFormat="false" ht="12.75" hidden="false" customHeight="true" outlineLevel="0" collapsed="false">
      <c r="A4" s="79"/>
      <c r="B4" s="79"/>
      <c r="C4" s="79"/>
      <c r="D4" s="79"/>
      <c r="E4" s="79"/>
      <c r="F4" s="79"/>
      <c r="G4" s="79"/>
      <c r="H4" s="79"/>
      <c r="I4" s="80"/>
      <c r="J4" s="80"/>
      <c r="K4" s="80"/>
      <c r="L4" s="80"/>
    </row>
    <row r="5" customFormat="false" ht="12.75" hidden="false" customHeight="true" outlineLevel="0" collapsed="false">
      <c r="A5" s="79"/>
      <c r="B5" s="79"/>
      <c r="C5" s="79"/>
      <c r="D5" s="79"/>
      <c r="E5" s="79"/>
      <c r="F5" s="79"/>
      <c r="G5" s="79"/>
      <c r="H5" s="79"/>
      <c r="I5" s="80"/>
      <c r="J5" s="80"/>
      <c r="K5" s="80"/>
      <c r="L5" s="80"/>
    </row>
    <row r="6" customFormat="false" ht="12.75" hidden="false" customHeight="true" outlineLevel="0" collapsed="false">
      <c r="A6" s="79"/>
      <c r="B6" s="79"/>
      <c r="C6" s="79"/>
      <c r="D6" s="79"/>
      <c r="E6" s="79"/>
      <c r="F6" s="79"/>
      <c r="G6" s="79"/>
      <c r="H6" s="79"/>
      <c r="I6" s="80"/>
      <c r="J6" s="80"/>
      <c r="K6" s="80"/>
      <c r="L6" s="80"/>
    </row>
    <row r="7" customFormat="false" ht="18" hidden="false" customHeight="true" outlineLevel="0" collapsed="false">
      <c r="A7" s="81" t="s">
        <v>124</v>
      </c>
      <c r="B7" s="81"/>
      <c r="C7" s="81"/>
      <c r="D7" s="81"/>
      <c r="E7" s="81"/>
      <c r="F7" s="81"/>
      <c r="G7" s="81"/>
      <c r="H7" s="81"/>
      <c r="I7" s="82"/>
      <c r="J7" s="82"/>
      <c r="K7" s="82"/>
      <c r="L7" s="82"/>
    </row>
    <row r="8" customFormat="false" ht="15" hidden="false" customHeight="true" outlineLevel="0" collapsed="false">
      <c r="A8" s="83" t="s">
        <v>125</v>
      </c>
      <c r="B8" s="83"/>
      <c r="C8" s="83"/>
      <c r="D8" s="83"/>
      <c r="E8" s="83"/>
      <c r="F8" s="83"/>
      <c r="G8" s="83"/>
      <c r="H8" s="83"/>
      <c r="I8" s="84"/>
      <c r="J8" s="84"/>
      <c r="K8" s="84"/>
      <c r="L8" s="84"/>
    </row>
    <row r="9" customFormat="false" ht="12.75" hidden="false" customHeight="false" outlineLevel="0" collapsed="false">
      <c r="A9" s="85"/>
      <c r="B9" s="85"/>
      <c r="C9" s="85"/>
      <c r="D9" s="85"/>
      <c r="E9" s="85"/>
      <c r="F9" s="85"/>
      <c r="G9" s="85"/>
      <c r="H9" s="86"/>
      <c r="I9" s="84"/>
      <c r="J9" s="84"/>
      <c r="K9" s="84"/>
      <c r="L9" s="84"/>
    </row>
    <row r="10" customFormat="false" ht="12" hidden="false" customHeight="true" outlineLevel="0" collapsed="false">
      <c r="A10" s="87" t="s">
        <v>126</v>
      </c>
      <c r="B10" s="87"/>
      <c r="C10" s="87"/>
      <c r="D10" s="87"/>
      <c r="E10" s="87"/>
      <c r="F10" s="87"/>
      <c r="G10" s="87"/>
      <c r="H10" s="87"/>
      <c r="I10" s="88"/>
      <c r="J10" s="88"/>
      <c r="K10" s="88"/>
      <c r="L10" s="88"/>
    </row>
    <row r="11" customFormat="false" ht="8.1" hidden="false" customHeight="true" outlineLevel="0" collapsed="false">
      <c r="A11" s="89"/>
      <c r="B11" s="89"/>
      <c r="C11" s="89"/>
      <c r="D11" s="89"/>
      <c r="E11" s="89"/>
      <c r="F11" s="89"/>
      <c r="G11" s="89"/>
      <c r="H11" s="90"/>
      <c r="I11" s="91"/>
      <c r="J11" s="91"/>
      <c r="K11" s="91"/>
      <c r="L11" s="91"/>
    </row>
    <row r="12" customFormat="false" ht="17.25" hidden="false" customHeight="true" outlineLevel="0" collapsed="false">
      <c r="A12" s="92" t="s">
        <v>2</v>
      </c>
      <c r="B12" s="92"/>
      <c r="C12" s="92"/>
      <c r="D12" s="92"/>
      <c r="E12" s="92"/>
      <c r="F12" s="92"/>
      <c r="G12" s="92"/>
      <c r="H12" s="93"/>
      <c r="I12" s="88"/>
      <c r="J12" s="88"/>
      <c r="K12" s="88"/>
      <c r="L12" s="88"/>
    </row>
    <row r="13" customFormat="false" ht="18" hidden="false" customHeight="true" outlineLevel="0" collapsed="false">
      <c r="A13" s="92" t="s">
        <v>3</v>
      </c>
      <c r="B13" s="92"/>
      <c r="C13" s="92"/>
      <c r="D13" s="92"/>
      <c r="E13" s="92"/>
      <c r="F13" s="92"/>
      <c r="G13" s="92"/>
      <c r="H13" s="93"/>
      <c r="I13" s="88"/>
      <c r="J13" s="88"/>
      <c r="K13" s="88"/>
      <c r="L13" s="88"/>
    </row>
    <row r="14" customFormat="false" ht="15" hidden="false" customHeight="true" outlineLevel="0" collapsed="false">
      <c r="A14" s="92"/>
      <c r="B14" s="92"/>
      <c r="C14" s="92"/>
      <c r="D14" s="92"/>
      <c r="E14" s="92"/>
      <c r="F14" s="92"/>
      <c r="G14" s="92"/>
      <c r="H14" s="93"/>
      <c r="I14" s="88"/>
      <c r="J14" s="88"/>
      <c r="K14" s="88"/>
      <c r="L14" s="88"/>
    </row>
    <row r="15" customFormat="false" ht="15" hidden="false" customHeight="true" outlineLevel="0" collapsed="false">
      <c r="A15" s="92" t="s">
        <v>127</v>
      </c>
      <c r="B15" s="92"/>
      <c r="C15" s="92"/>
      <c r="D15" s="92"/>
      <c r="E15" s="92"/>
      <c r="F15" s="92"/>
      <c r="G15" s="92"/>
      <c r="H15" s="93"/>
      <c r="I15" s="88"/>
      <c r="J15" s="88"/>
      <c r="K15" s="88"/>
      <c r="L15" s="88"/>
    </row>
    <row r="16" customFormat="false" ht="4.5" hidden="false" customHeight="true" outlineLevel="0" collapsed="false">
      <c r="A16" s="89"/>
      <c r="B16" s="89"/>
      <c r="C16" s="89"/>
      <c r="D16" s="89"/>
      <c r="E16" s="89"/>
      <c r="F16" s="89"/>
      <c r="G16" s="89"/>
      <c r="H16" s="94"/>
      <c r="I16" s="80"/>
      <c r="J16" s="80"/>
      <c r="K16" s="80"/>
      <c r="L16" s="80"/>
    </row>
    <row r="17" customFormat="false" ht="15" hidden="false" customHeight="true" outlineLevel="0" collapsed="false">
      <c r="A17" s="95"/>
      <c r="B17" s="96"/>
      <c r="C17" s="97" t="s">
        <v>128</v>
      </c>
      <c r="D17" s="98" t="s">
        <v>129</v>
      </c>
      <c r="E17" s="98" t="s">
        <v>130</v>
      </c>
      <c r="F17" s="98" t="s">
        <v>131</v>
      </c>
      <c r="G17" s="98" t="s">
        <v>132</v>
      </c>
      <c r="H17" s="98" t="s">
        <v>92</v>
      </c>
    </row>
    <row r="18" customFormat="false" ht="15" hidden="false" customHeight="true" outlineLevel="0" collapsed="false">
      <c r="A18" s="99" t="s">
        <v>133</v>
      </c>
      <c r="B18" s="99"/>
      <c r="C18" s="99"/>
      <c r="D18" s="100" t="n">
        <v>30</v>
      </c>
      <c r="E18" s="101" t="n">
        <v>60</v>
      </c>
      <c r="F18" s="100" t="n">
        <v>90</v>
      </c>
      <c r="G18" s="101" t="n">
        <v>120</v>
      </c>
      <c r="H18" s="100"/>
    </row>
    <row r="19" customFormat="false" ht="15" hidden="false" customHeight="true" outlineLevel="0" collapsed="false">
      <c r="A19" s="102"/>
      <c r="B19" s="103" t="s">
        <v>134</v>
      </c>
      <c r="C19" s="104" t="s">
        <v>16</v>
      </c>
      <c r="D19" s="105" t="n">
        <f aca="false">D20/H20</f>
        <v>0.526200040674383</v>
      </c>
      <c r="E19" s="106" t="n">
        <f aca="false">E20/H20</f>
        <v>0.473799959325617</v>
      </c>
      <c r="F19" s="106"/>
      <c r="G19" s="106"/>
      <c r="H19" s="107" t="n">
        <f aca="false">'CRONOGRAMA FÍSICOFINANCEIRO DEF'!H20/$H$24</f>
        <v>0.692702543059526</v>
      </c>
      <c r="I19" s="108"/>
    </row>
    <row r="20" customFormat="false" ht="15" hidden="false" customHeight="true" outlineLevel="0" collapsed="false">
      <c r="A20" s="102"/>
      <c r="B20" s="103"/>
      <c r="C20" s="104"/>
      <c r="D20" s="109" t="n">
        <v>26960.48</v>
      </c>
      <c r="E20" s="110" t="n">
        <v>24275.7</v>
      </c>
      <c r="F20" s="111"/>
      <c r="G20" s="111"/>
      <c r="H20" s="112" t="n">
        <f aca="false">SUM(D20:G20)</f>
        <v>51236.18</v>
      </c>
      <c r="I20" s="113"/>
      <c r="J20" s="114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</row>
    <row r="21" customFormat="false" ht="15" hidden="false" customHeight="true" outlineLevel="0" collapsed="false">
      <c r="A21" s="102"/>
      <c r="B21" s="116" t="s">
        <v>135</v>
      </c>
      <c r="C21" s="117" t="s">
        <v>136</v>
      </c>
      <c r="D21" s="118"/>
      <c r="E21" s="119"/>
      <c r="F21" s="119" t="n">
        <f aca="false">F22/H22</f>
        <v>0.525106414805462</v>
      </c>
      <c r="G21" s="119" t="n">
        <f aca="false">G22/H22</f>
        <v>0.474893585194538</v>
      </c>
      <c r="H21" s="107" t="n">
        <f aca="false">H22/$H$24</f>
        <v>0.307297456940474</v>
      </c>
      <c r="I21" s="120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</row>
    <row r="22" customFormat="false" ht="15" hidden="false" customHeight="true" outlineLevel="0" collapsed="false">
      <c r="A22" s="102"/>
      <c r="B22" s="116"/>
      <c r="C22" s="117"/>
      <c r="D22" s="109"/>
      <c r="E22" s="110"/>
      <c r="F22" s="110" t="n">
        <f aca="false">1350.1+10585.28</f>
        <v>11935.38</v>
      </c>
      <c r="G22" s="121" t="n">
        <f aca="false">10995.32-201.25</f>
        <v>10794.07</v>
      </c>
      <c r="H22" s="112" t="n">
        <f aca="false">SUM(D22:G22)</f>
        <v>22729.45</v>
      </c>
      <c r="I22" s="113"/>
      <c r="J22" s="114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</row>
    <row r="23" customFormat="false" ht="15.95" hidden="false" customHeight="true" outlineLevel="0" collapsed="false">
      <c r="A23" s="99" t="s">
        <v>137</v>
      </c>
      <c r="B23" s="99"/>
      <c r="C23" s="99"/>
      <c r="D23" s="122" t="n">
        <f aca="false">D24/H24</f>
        <v>0.364500106333171</v>
      </c>
      <c r="E23" s="122" t="n">
        <f aca="false">E24/H24</f>
        <v>0.328202436726355</v>
      </c>
      <c r="F23" s="122" t="n">
        <f aca="false">F24/H24</f>
        <v>0.161363865892848</v>
      </c>
      <c r="G23" s="122" t="n">
        <f aca="false">G24/H24</f>
        <v>0.145933591047626</v>
      </c>
      <c r="H23" s="123" t="n">
        <f aca="false">ROUND(SUM(D23:G23),2)</f>
        <v>1</v>
      </c>
      <c r="I23" s="124"/>
      <c r="J23" s="125"/>
    </row>
    <row r="24" customFormat="false" ht="15.95" hidden="false" customHeight="true" outlineLevel="0" collapsed="false">
      <c r="A24" s="126" t="s">
        <v>138</v>
      </c>
      <c r="B24" s="126"/>
      <c r="C24" s="126"/>
      <c r="D24" s="127" t="n">
        <f aca="false">D20+D22</f>
        <v>26960.48</v>
      </c>
      <c r="E24" s="127" t="n">
        <f aca="false">E22+E20</f>
        <v>24275.7</v>
      </c>
      <c r="F24" s="127" t="n">
        <f aca="false">+F22+F20</f>
        <v>11935.38</v>
      </c>
      <c r="G24" s="127" t="n">
        <f aca="false">G22+G20</f>
        <v>10794.07</v>
      </c>
      <c r="H24" s="128" t="n">
        <f aca="false">SUM(D24:G24)</f>
        <v>73965.63</v>
      </c>
      <c r="I24" s="129"/>
      <c r="J24" s="113"/>
      <c r="K24" s="113"/>
    </row>
    <row r="25" customFormat="false" ht="36" hidden="false" customHeight="true" outlineLevel="0" collapsed="false">
      <c r="A25" s="130"/>
      <c r="B25" s="131" t="s">
        <v>94</v>
      </c>
      <c r="C25" s="132"/>
      <c r="D25" s="133"/>
      <c r="E25" s="133"/>
      <c r="F25" s="133"/>
      <c r="G25" s="133"/>
      <c r="H25" s="134"/>
      <c r="I25" s="135"/>
      <c r="J25" s="135"/>
      <c r="K25" s="113"/>
    </row>
    <row r="26" customFormat="false" ht="15" hidden="false" customHeight="true" outlineLevel="0" collapsed="false">
      <c r="A26" s="136"/>
      <c r="B26" s="137"/>
      <c r="C26" s="137"/>
      <c r="D26" s="138"/>
      <c r="E26" s="138"/>
      <c r="F26" s="139"/>
      <c r="G26" s="58"/>
      <c r="H26" s="64"/>
      <c r="I26" s="140"/>
      <c r="J26" s="80"/>
    </row>
    <row r="27" customFormat="false" ht="15" hidden="false" customHeight="true" outlineLevel="0" collapsed="false">
      <c r="A27" s="136"/>
      <c r="B27" s="137"/>
      <c r="C27" s="137"/>
      <c r="D27" s="137"/>
      <c r="E27" s="138"/>
      <c r="F27" s="58"/>
      <c r="G27" s="141" t="s">
        <v>95</v>
      </c>
      <c r="H27" s="141"/>
      <c r="I27" s="140"/>
      <c r="J27" s="80"/>
    </row>
    <row r="28" customFormat="false" ht="15" hidden="false" customHeight="true" outlineLevel="0" collapsed="false">
      <c r="A28" s="142"/>
      <c r="B28" s="143"/>
      <c r="C28" s="143"/>
      <c r="D28" s="143"/>
      <c r="E28" s="143"/>
      <c r="F28" s="144"/>
      <c r="G28" s="145" t="s">
        <v>139</v>
      </c>
      <c r="H28" s="145"/>
    </row>
  </sheetData>
  <mergeCells count="21">
    <mergeCell ref="A1:H6"/>
    <mergeCell ref="A7:H7"/>
    <mergeCell ref="A8:H8"/>
    <mergeCell ref="A9:G9"/>
    <mergeCell ref="A10:H10"/>
    <mergeCell ref="A11:G11"/>
    <mergeCell ref="A12:G12"/>
    <mergeCell ref="A13:G13"/>
    <mergeCell ref="A14:G14"/>
    <mergeCell ref="A15:G15"/>
    <mergeCell ref="A16:G16"/>
    <mergeCell ref="A18:C18"/>
    <mergeCell ref="A19:A22"/>
    <mergeCell ref="B19:B20"/>
    <mergeCell ref="C19:C20"/>
    <mergeCell ref="B21:B22"/>
    <mergeCell ref="C21:C22"/>
    <mergeCell ref="A23:C23"/>
    <mergeCell ref="A24:C24"/>
    <mergeCell ref="G27:H27"/>
    <mergeCell ref="G28:H28"/>
  </mergeCells>
  <printOptions headings="false" gridLines="false" gridLinesSet="true" horizontalCentered="false" verticalCentered="false"/>
  <pageMargins left="0.708333333333333" right="0.708333333333333" top="0.747916666666667" bottom="0.748611111111111" header="0.511805555555555" footer="0.315277777777778"/>
  <pageSetup paperSize="9" scale="9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&amp;CPrefeitura Municipal da Estância Turística de Paraguaçu Paulista - Av. Siqueira Campos 1430 CEP 19.703-061 - Fone: (18)3361-9100 - Fax: (18) 3361-1331 – Estância Turística de Paraguaçu Paulista - SP&amp;R&amp;P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2017-08-30T19:42:29Z</dcterms:created>
  <dc:creator>Usuario</dc:creator>
  <dc:description/>
  <dc:language>pt-BR</dc:language>
  <cp:lastModifiedBy>Denis</cp:lastModifiedBy>
  <cp:lastPrinted>2022-10-26T20:01:25Z</cp:lastPrinted>
  <dcterms:modified xsi:type="dcterms:W3CDTF">2022-11-21T11:49:05Z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