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a.salomao\Documents\Documents\DRENAGEM\RUA ALEGRE - 2023\"/>
    </mc:Choice>
  </mc:AlternateContent>
  <xr:revisionPtr revIDLastSave="0" documentId="13_ncr:1_{557301F9-FEE2-4909-9D8F-752122100E8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lanilha orçamentária" sheetId="1" r:id="rId1"/>
    <sheet name="BDI" sheetId="2" r:id="rId2"/>
    <sheet name="Cronograma" sheetId="3" r:id="rId3"/>
    <sheet name="Plan1" sheetId="7" r:id="rId4"/>
  </sheets>
  <definedNames>
    <definedName name="_xlnm.Print_Area" localSheetId="1">BDI!$A$1:$G$11</definedName>
    <definedName name="_xlnm.Print_Area" localSheetId="2">Cronograma!$A$1:$H$54</definedName>
    <definedName name="_xlnm.Print_Area" localSheetId="0">'Planilha orçamentária'!$A$1:$I$55</definedName>
    <definedName name="_xlnm.Print_Titles" localSheetId="0">'Planilha orçamentária'!$1:$7</definedName>
  </definedNames>
  <calcPr calcId="19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8" i="3" l="1"/>
  <c r="B50" i="3"/>
  <c r="H41" i="3"/>
  <c r="H20" i="1" l="1"/>
  <c r="I20" i="1" s="1"/>
  <c r="H21" i="1"/>
  <c r="I21" i="1" s="1"/>
  <c r="H10" i="1"/>
  <c r="I10" i="1" s="1"/>
  <c r="J35" i="1"/>
  <c r="H34" i="1"/>
  <c r="I34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5" i="1"/>
  <c r="I35" i="1" s="1"/>
  <c r="H31" i="1"/>
  <c r="I31" i="1" s="1"/>
  <c r="H28" i="1"/>
  <c r="I28" i="1" s="1"/>
  <c r="H27" i="1"/>
  <c r="I27" i="1" s="1"/>
  <c r="H26" i="1"/>
  <c r="I26" i="1" s="1"/>
  <c r="H25" i="1"/>
  <c r="I25" i="1" s="1"/>
  <c r="H22" i="1"/>
  <c r="I22" i="1" s="1"/>
  <c r="H17" i="1"/>
  <c r="I17" i="1" s="1"/>
  <c r="H15" i="1"/>
  <c r="I15" i="1" s="1"/>
  <c r="H13" i="1"/>
  <c r="I13" i="1" s="1"/>
  <c r="F54" i="3" l="1"/>
  <c r="F53" i="3"/>
  <c r="H36" i="1"/>
  <c r="I36" i="1" s="1"/>
  <c r="H33" i="1"/>
  <c r="I33" i="1" s="1"/>
  <c r="H32" i="1"/>
  <c r="I32" i="1" s="1"/>
  <c r="H14" i="1"/>
  <c r="I14" i="1" s="1"/>
  <c r="H16" i="1"/>
  <c r="I16" i="1" s="1"/>
  <c r="I47" i="1" l="1"/>
  <c r="D45" i="3"/>
  <c r="D44" i="3"/>
  <c r="D43" i="3"/>
  <c r="D42" i="3"/>
  <c r="D32" i="3"/>
  <c r="D30" i="3"/>
  <c r="D28" i="3"/>
  <c r="D27" i="3"/>
  <c r="D26" i="3"/>
  <c r="D25" i="3"/>
  <c r="D24" i="3"/>
  <c r="D23" i="3"/>
  <c r="D22" i="3"/>
  <c r="D21" i="3"/>
  <c r="D20" i="3"/>
  <c r="D17" i="3"/>
  <c r="D16" i="3"/>
  <c r="D14" i="3"/>
  <c r="D13" i="3"/>
  <c r="D12" i="3"/>
  <c r="D11" i="3"/>
  <c r="D10" i="3"/>
  <c r="D9" i="3"/>
  <c r="C11" i="2"/>
  <c r="D11" i="2" s="1"/>
  <c r="D10" i="2"/>
  <c r="D9" i="2"/>
  <c r="D8" i="2"/>
  <c r="D7" i="2"/>
  <c r="D6" i="2"/>
  <c r="H19" i="1"/>
  <c r="I19" i="1" s="1"/>
  <c r="H18" i="1"/>
  <c r="I18" i="1" s="1"/>
  <c r="H8" i="1"/>
  <c r="I8" i="1" s="1"/>
  <c r="D46" i="3" l="1"/>
  <c r="H48" i="1"/>
  <c r="H49" i="1" s="1"/>
  <c r="H50" i="1" s="1"/>
  <c r="I23" i="1"/>
  <c r="D31" i="3" s="1"/>
  <c r="E19" i="3" s="1"/>
  <c r="I29" i="1"/>
  <c r="I11" i="1"/>
  <c r="D18" i="3" s="1"/>
  <c r="E18" i="3" s="1"/>
  <c r="G46" i="3" l="1"/>
  <c r="H46" i="3" s="1"/>
  <c r="D40" i="3"/>
  <c r="I48" i="1"/>
  <c r="E39" i="3" l="1"/>
  <c r="F40" i="3"/>
  <c r="F39" i="3" s="1"/>
  <c r="G48" i="3"/>
  <c r="F31" i="3"/>
  <c r="F19" i="3" s="1"/>
  <c r="H19" i="3" s="1"/>
  <c r="H18" i="3"/>
  <c r="E48" i="3"/>
  <c r="D47" i="3"/>
  <c r="H39" i="3" l="1"/>
  <c r="H40" i="3"/>
  <c r="H31" i="3"/>
  <c r="F48" i="3"/>
  <c r="H48" i="3" s="1"/>
  <c r="E49" i="3"/>
  <c r="F49" i="3" l="1"/>
  <c r="G49" i="3" s="1"/>
</calcChain>
</file>

<file path=xl/sharedStrings.xml><?xml version="1.0" encoding="utf-8"?>
<sst xmlns="http://schemas.openxmlformats.org/spreadsheetml/2006/main" count="270" uniqueCount="221">
  <si>
    <t>PROPONENTE</t>
  </si>
  <si>
    <t xml:space="preserve">Prefeitura Municipal de Paraguaçu Paulista </t>
  </si>
  <si>
    <t>MUNICÍPIO</t>
  </si>
  <si>
    <t>Paraguaçu Paulista</t>
  </si>
  <si>
    <t>INTERVENÇÃO</t>
  </si>
  <si>
    <t>LOCAL</t>
  </si>
  <si>
    <t>PLANILHA ORÇAMENTÁRIA - EXECUÇÃO DE SERVIÇOS POR ADMINISTRAÇÃO INDIRETA</t>
  </si>
  <si>
    <t>ITEM.</t>
  </si>
  <si>
    <t>SERVIÇO</t>
  </si>
  <si>
    <t>MEMORIAL DE CÁLCULO</t>
  </si>
  <si>
    <t>Unid</t>
  </si>
  <si>
    <t>Quant</t>
  </si>
  <si>
    <t>R$ / UniD</t>
  </si>
  <si>
    <t>Total s/ BDI</t>
  </si>
  <si>
    <t xml:space="preserve"> DRENAGEM URBANA </t>
  </si>
  <si>
    <t xml:space="preserve">Serviços preliminares </t>
  </si>
  <si>
    <t>1.1</t>
  </si>
  <si>
    <t>02.08.040</t>
  </si>
  <si>
    <t>Placa em lona com impressão digital e requadro em metalon -</t>
  </si>
  <si>
    <t>m2</t>
  </si>
  <si>
    <t>Sub total</t>
  </si>
  <si>
    <t xml:space="preserve"> Drenagem</t>
  </si>
  <si>
    <t>2.1</t>
  </si>
  <si>
    <t>02.10.040</t>
  </si>
  <si>
    <t xml:space="preserve">Locação de rede de canalização </t>
  </si>
  <si>
    <t>m</t>
  </si>
  <si>
    <t>2.2</t>
  </si>
  <si>
    <t>46.12.140</t>
  </si>
  <si>
    <t>46.20.02</t>
  </si>
  <si>
    <t>Assentamento de tubo de concreto com diâmetro de 700 até 1500 mm</t>
  </si>
  <si>
    <t>46.12.270</t>
  </si>
  <si>
    <t>46.20.010</t>
  </si>
  <si>
    <t>Assentamento de tubo de concreto com diâmetro até 600 mm</t>
  </si>
  <si>
    <t>2.3</t>
  </si>
  <si>
    <t>07.02.020</t>
  </si>
  <si>
    <t>m3</t>
  </si>
  <si>
    <t>2.4</t>
  </si>
  <si>
    <t>07.02.060</t>
  </si>
  <si>
    <t>2.5</t>
  </si>
  <si>
    <t>07.11.020</t>
  </si>
  <si>
    <t>Reaterro compactado mecanizado de vala ou cava com compactador</t>
  </si>
  <si>
    <t>Boca de lobo  e Poço de Visita</t>
  </si>
  <si>
    <t>3.2</t>
  </si>
  <si>
    <t>unid</t>
  </si>
  <si>
    <t>Total sem BDI</t>
  </si>
  <si>
    <t>INFORMAÇÃO DO BDI ADOTADO</t>
  </si>
  <si>
    <t>Intervalo Admissível</t>
  </si>
  <si>
    <t>Itens</t>
  </si>
  <si>
    <t>Siglas</t>
  </si>
  <si>
    <t>Preencher com valores dentro do intervalo admissível</t>
  </si>
  <si>
    <t>Situação intervalo admissível</t>
  </si>
  <si>
    <t>Mínimo</t>
  </si>
  <si>
    <t>Médio</t>
  </si>
  <si>
    <t>Máximo</t>
  </si>
  <si>
    <t>Taxa de rateio da Administração Central</t>
  </si>
  <si>
    <t>AC</t>
  </si>
  <si>
    <t>Taxa de Despesas Financeiras</t>
  </si>
  <si>
    <t>DF</t>
  </si>
  <si>
    <t>Taxa de Risco, Seguro e Garantia do Empreendimento</t>
  </si>
  <si>
    <t>R</t>
  </si>
  <si>
    <t>Taxa de Tributos (Soma dos itens COFINS, ISS e PIS)</t>
  </si>
  <si>
    <t>I</t>
  </si>
  <si>
    <t>Taxa de Lucro</t>
  </si>
  <si>
    <t>L</t>
  </si>
  <si>
    <t>Fórmula BDI conforme Acórdão TCU:</t>
  </si>
  <si>
    <t>BDI resultante</t>
  </si>
  <si>
    <t xml:space="preserve">PROPONENTE; PREFEITURA MUNICIPAL DE PARAGUAÇU PAULISTA </t>
  </si>
  <si>
    <t xml:space="preserve">SISTEMA DE DRENAGEM </t>
  </si>
  <si>
    <t>TOTAL</t>
  </si>
  <si>
    <t>1ª MÊS</t>
  </si>
  <si>
    <t>2ª MÊS</t>
  </si>
  <si>
    <t>3ª MÊS</t>
  </si>
  <si>
    <t>Serviços preliminares</t>
  </si>
  <si>
    <t>Galeria tipo aduela 2,00mx2,00m - 811,00m</t>
  </si>
  <si>
    <t>ESCAVACAO MEC.VALA ESCORADA MAT 1A CAT C/RETRO DE 1,5 A 3M- EXCLUSIVE ESGOT E ESCORAMENTO - aduela retangular 2,00mx2,00m - 811,00mx4,00mx3,00m</t>
  </si>
  <si>
    <t>ASSENTAMENTO DE TUBOS DE CONCRETO DIAMETRO = 1500MM, SIMPLES OU ARMADO , JUNTA EM ARGAMASSA 1:3 CIMENTO:AREIA- aduela retangular 2,00mx2,00m - 811,00m</t>
  </si>
  <si>
    <t>REATERRO E COMPACTACAO MECANICO DE VALA COM COMPACTADOR MANUAL TIPO SOQUETE VIBRATORIO - 811,00mx(4,00mx3,00m - 2,00mx2,00m)x5,00m</t>
  </si>
  <si>
    <t>POCO DE VISITA PARA REDE DE ESG. SANIT., EM ANEIS DE CONCRETO, DIÂMETRO = 60CM E 110CM, PROF = 150CM, INCLUINDO DEGRAU, EXCLUINDO TAMPAO FERRO FUNDIDO - 09unid</t>
  </si>
  <si>
    <t>BOCA PARA BUEIRO SIMPLES TUBULAR, DIAMETRO =0,80M, EM CONCRETO CICLOPICO, INCLUINDO FORMAS, ESCAVACAO, REATERRO E MATERIAIS, EXCLUINDO MATERIAL REATERRO JAZIDA E TRANSPORTE. - 02 unid</t>
  </si>
  <si>
    <t>R$ / Unidade</t>
  </si>
  <si>
    <t>Total c/ BDI</t>
  </si>
  <si>
    <t>BOCA PARA BUEIRO DUPLO TUBULAR, DIAMETRO =0,80M, EM CONCRETO CICLOPICO, INCLUINDO FORMAS, ESCAVACAO, REATERRO E MATERIAIS, EXCLUINDO MATERIAL REATERRO JAZIDA E TRANSPORTE. - 07 unid</t>
  </si>
  <si>
    <t>BOCA PARA BUEIRO TRIPLO TUBULAR, DIAMETRO =0,80M, EM CONCRETO CICLOPICO, INCLUINDO FORMAS, ESCAVACAO, REATERRO E MATERIAIS, EXCLUINDO MATERIAL REATERRO JAZIDA E TRANSPORTE. - 01 unid</t>
  </si>
  <si>
    <t>ESCAVACAO MANUAL DE VALA EM MATERIAL DE 1A CATEGORIA ATE 1,5M EXCLUINDO ESGOTAMENTO / ESCORAMENTO -  (2,00m+0,40m)/2x7,47mx5,75m</t>
  </si>
  <si>
    <t xml:space="preserve">ESTACA A TRADO(BROCA) D=25CM C/CONCRETO FCK=15MPA+20KG ACO/M3 LD.IN-LOCO - 11unidx2,00m </t>
  </si>
  <si>
    <t>Fundação . Laje CONCRETO ARMADO FCK = 15 MPA, PREPARO C/ BETONEIRA, INCLUILANCAMENTO - 5,75mx7,47mx0,30m</t>
  </si>
  <si>
    <t>Colunas  CONCRETO ARMADO FCK = 15 MPA, PREPARO C/ BETONEIRA, INCLUILANCAMENTO -0,30mx0,15mx(6x3,85m4x2,29m)</t>
  </si>
  <si>
    <t>Vigas  CONCRETO ARMADO FCK = 15 MPA, PREPARO C/ BETONEIRA, INCLUILANCAMENTO = 2x0,30mx0,20mx(1,50m+7,47m+ 1,50m+3,09m)</t>
  </si>
  <si>
    <t>Alvenaria esp 30cm ALVENARIA DE EMBASAMENTO EM TIJOLOS CERAMICOS MACICOS 5X10X20CM, ASSENTADO COM ARGAMASSA TRACO 1:2:8 (CIMENTO, CAL E AREIA) - 2x(3,09m+6,87m)/2x3,85m)x0,30m</t>
  </si>
  <si>
    <t>Aparador  CONCRETO ARMADO FCK = 15 MPA, PREPARO C/ BETONEIRA, INCLUILANCAMENTO - (1,16m+1,93m)x5,15mx0,30m</t>
  </si>
  <si>
    <t>CHAPISCO EM PAREDES TRACO 1:4 (CIMENTO E AREIA), ESPESSURA 0,5CM, PREPARO MANUAL - 4x12,44m2</t>
  </si>
  <si>
    <t>REBOCO PARA PAREDES ARGAMASSA TRACO 1:4,5 (CAL E AREIA FINA PENEIRADA , ESPESSURA 0,5CM, PREPARO MECANICO -  2x12,44m2</t>
  </si>
  <si>
    <t>Enrocamento - LASTRO DE PEDRA MARROADA - (2x8,00mx3,00mx0,20m)+(9,75m+5,15m)/2x8,00mx0,20m</t>
  </si>
  <si>
    <t>1.2. Pavimentação</t>
  </si>
  <si>
    <t>Regularização e compactação de subleito até 20cm de espessura</t>
  </si>
  <si>
    <t>Base de solo estabilizado sem mistura, compactação 100% Proctor Normal   - 15cm</t>
  </si>
  <si>
    <t>Imprimadura de base de pavimentação com emulsão CM30</t>
  </si>
  <si>
    <t>Pintura de ligação com emulsão RR2C</t>
  </si>
  <si>
    <t>Tratamentosuperficial triplo - TST com emulsão RR2C. Inclusive capa selante</t>
  </si>
  <si>
    <t>Poço de visita e Boca de lobo</t>
  </si>
  <si>
    <t>Dissipador de energia tipo Peterka</t>
  </si>
  <si>
    <t>ESCAVACAO MEC DE VALA NAO ESCORADA EM MATERIAL DE 1A CATEGORIA COM PROFUNDIDADE DE 1,5 ATE 3M COM RETROESCAVADEIRA 75HP, SEM ESGOTAMENTO rede de esgoto e água - 2x116,00mx1,00mx1,50m</t>
  </si>
  <si>
    <t>TUBO PVC ESGOTO SERIE R DN 100MM C/ ANEL DE BORRACHA - FORNECIMENTO E INSTALACAO - 2x10 residenciasx4,00m</t>
  </si>
  <si>
    <t>TUBO PVC ESGOTO SERIE R DN 150MM C/ ANEL DE BORRACHA - FORNECIMENTO E INSTALACAO - 2x116,00m</t>
  </si>
  <si>
    <t>REATERRO E COMPACTACAO MECANICO DE VALA COM COMPACTADOR MANUAL TIPO SOQUETE VIBRATORIO - rede de esgoto e água - 2x116,00mx1,00mx1,50m</t>
  </si>
  <si>
    <t>Totais</t>
  </si>
  <si>
    <t>Totais acumulados</t>
  </si>
  <si>
    <t>3.1</t>
  </si>
  <si>
    <t>3.3</t>
  </si>
  <si>
    <t>3.4</t>
  </si>
  <si>
    <t xml:space="preserve">Chapisco </t>
  </si>
  <si>
    <t xml:space="preserve">Reboco </t>
  </si>
  <si>
    <t>4.1</t>
  </si>
  <si>
    <t>4.2</t>
  </si>
  <si>
    <t>4.3</t>
  </si>
  <si>
    <t xml:space="preserve">Broca em concreto armado diâmetro de 25 cm - completa </t>
  </si>
  <si>
    <t>4.4</t>
  </si>
  <si>
    <t>4.5</t>
  </si>
  <si>
    <t>4.6</t>
  </si>
  <si>
    <t>4.7</t>
  </si>
  <si>
    <t>4.8</t>
  </si>
  <si>
    <t xml:space="preserve">Lançamento e adensamento de concreto ou massa em estrutura </t>
  </si>
  <si>
    <t>4.9</t>
  </si>
  <si>
    <t>Forma em madeira comum para fundação</t>
  </si>
  <si>
    <t>4.10</t>
  </si>
  <si>
    <t xml:space="preserve">Armadura em barra de aço CA-50 (A ou B) fyk = 500 Mpa </t>
  </si>
  <si>
    <t>kg</t>
  </si>
  <si>
    <t>4.11</t>
  </si>
  <si>
    <t>4.12</t>
  </si>
  <si>
    <t>4.13</t>
  </si>
  <si>
    <t>4.14</t>
  </si>
  <si>
    <t xml:space="preserve">Enrocamento -Lastro e/ou fundação em rachão mecanizado </t>
  </si>
  <si>
    <t>3,00x1,50</t>
  </si>
  <si>
    <t>74+74+58+80+87</t>
  </si>
  <si>
    <t>40+42+48.</t>
  </si>
  <si>
    <t>130*2,00*2,00+ 12*2,00*1,5*2,00</t>
  </si>
  <si>
    <t>373,00*3,00*4,00+5*3,00*3,00*4,00</t>
  </si>
  <si>
    <t>Escoramento de vala, tipo pontaleteamento de madeira prof 3,0m a 4,5m/larg.de 1,5m a 2,5m</t>
  </si>
  <si>
    <t>m²</t>
  </si>
  <si>
    <t>98244</t>
  </si>
  <si>
    <t>BASE PARA POÇO DE VISITA RETANGULAR PARA DRENAGEM, EM ALVENARIA COM BLOCOS DE CONCRETO, DIMENSÕES INTERNAS = 1,5X2 M, PROFUNDIDADE = 1,40M EXCLUINDO TAMPÃO. AF_12/2020_PA,</t>
  </si>
  <si>
    <t>99247</t>
  </si>
  <si>
    <t>ACRÉSCIMO PARA POÇO DE VISITA RETANGULAR PARA DRENAGEM, EM ALVENARIA COM BLOCOS DE CONCRETO, DIMENSÕES INTERNAS = 1,5X2 M. AF_12/2020</t>
  </si>
  <si>
    <t>98114</t>
  </si>
  <si>
    <t>TAMPA CIRCULAR PARA DRENAGEM, EM FERRO FUNDIDO, DIÂMETRO INTERNO = 0,6 M. AF_12/2020</t>
  </si>
  <si>
    <t>2.6</t>
  </si>
  <si>
    <t>2.7</t>
  </si>
  <si>
    <t>2.8</t>
  </si>
  <si>
    <t>2.9</t>
  </si>
  <si>
    <t>06.02.020</t>
  </si>
  <si>
    <t xml:space="preserve"> (4.45m+2x5,10m+5,85m)x0,30mx0,30m</t>
  </si>
  <si>
    <t>(2x5,00m+5,85m)x0,30mx0,30m</t>
  </si>
  <si>
    <t>12.01.040</t>
  </si>
  <si>
    <t xml:space="preserve"> 14unidx2,00m </t>
  </si>
  <si>
    <t xml:space="preserve">11.03.090 </t>
  </si>
  <si>
    <t>11.16.060</t>
  </si>
  <si>
    <t xml:space="preserve">09.01.020 </t>
  </si>
  <si>
    <t>14.04.220</t>
  </si>
  <si>
    <t>Alvenaria de bloco de concreto estrutural 14x19 x39 cm - classe B</t>
  </si>
  <si>
    <t>Alvenaria de bloco de concreto estrutural 19x19 x39 cm - classe B</t>
  </si>
  <si>
    <t>17.02.020</t>
  </si>
  <si>
    <t xml:space="preserve"> 2x11,09m2</t>
  </si>
  <si>
    <t>17.02.220</t>
  </si>
  <si>
    <t>11.18.140</t>
  </si>
  <si>
    <t>11.05.040</t>
  </si>
  <si>
    <t xml:space="preserve">Argamassa Graute </t>
  </si>
  <si>
    <t>Dissipador de Energia tipo Peterka</t>
  </si>
  <si>
    <t>12 vide projeto</t>
  </si>
  <si>
    <t>5 vide projeto</t>
  </si>
  <si>
    <t>4.15</t>
  </si>
  <si>
    <t>4.16</t>
  </si>
  <si>
    <t xml:space="preserve">11.01.130 </t>
  </si>
  <si>
    <t>Colunas - Concreto usinado, fck = 25 Mpa</t>
  </si>
  <si>
    <t>Fundação -. Laje  - Concreto usinado, fck = 25 Mpa</t>
  </si>
  <si>
    <t>Viga respaldo - Concreto usinado, fck = 25 Mpa</t>
  </si>
  <si>
    <t>Aparador  - Concreto usinado, fck = 25 Mpa</t>
  </si>
  <si>
    <t>14.04.210</t>
  </si>
  <si>
    <t>10.01.040</t>
  </si>
  <si>
    <t>101575</t>
  </si>
  <si>
    <t>CPOS Boletim189  -  01/03/2023 e       SINAPI :03/2023 DESONERADOS</t>
  </si>
  <si>
    <t xml:space="preserve"> 4476-(373m*3,14190,80²m²)520-(130*3,1416*0,35²m²)=4196m³  </t>
  </si>
  <si>
    <t>CRONOGRAMA FÍSICO FINANCEIRO</t>
  </si>
  <si>
    <t>LOCAL: RUA ALEGRE – ENTRE RUA LUIZ CAMPOS FERNANDES E RUA D. PEDRO II – BARRA FUNDA</t>
  </si>
  <si>
    <t xml:space="preserve">RUA ALEGRE – ENTRE RUA LUIZ CAMPOS FERNANDES E RUA D. PEDRO II </t>
  </si>
  <si>
    <t>REFÊR.:</t>
  </si>
  <si>
    <t>ACUMULADO</t>
  </si>
  <si>
    <t>O</t>
  </si>
  <si>
    <t>97957</t>
  </si>
  <si>
    <t>CAIXA PARA BOCA DE LOBO DUPLA RETANGULAR, EM ALVENARIA COM BLOCOS DE CONCRETO E TAMPA DE CONCRETO ARMADO DIMENSÕES INTERNAS: 0,6X2,2X1,2 M. AF_12/2020</t>
  </si>
  <si>
    <t xml:space="preserve"> 6,40mx4,60mx0,30m</t>
  </si>
  <si>
    <t>(2x6,6 +5,000m)x0,30mx0,15m</t>
  </si>
  <si>
    <t>(5,00mx2,50mx0,30m</t>
  </si>
  <si>
    <t>8.83+3,67+0,82+3,75 =</t>
  </si>
  <si>
    <t>(2,50+5,00+2,50)*4,30+3,80*2*3,40</t>
  </si>
  <si>
    <t>(5,00+7,00)/2x5,00mx0,30m</t>
  </si>
  <si>
    <t>2x(3x4,30m+4x2,50m) x0,30mx0,30m</t>
  </si>
  <si>
    <t xml:space="preserve"> 17,52m3x3,00m2/m3</t>
  </si>
  <si>
    <t>17,52m3x30,00kg/m3</t>
  </si>
  <si>
    <t>(4*3*0,60)+(2*5,0*0,80) paredes contenção +alas do enrocamenteo</t>
  </si>
  <si>
    <t>100323</t>
  </si>
  <si>
    <t>LASTRO COM MATERIAL GRANULAR (AREIA MÉDIA), APLICADO EM PISOS OU LAJES M3 CR 108,22 SOBRE SOLO</t>
  </si>
  <si>
    <t>130,00*1,20*0,40</t>
  </si>
  <si>
    <t>2.10</t>
  </si>
  <si>
    <r>
      <t>Tubo de concreto</t>
    </r>
    <r>
      <rPr>
        <sz val="10"/>
        <color rgb="FFFF0000"/>
        <rFont val="Arial"/>
        <family val="2"/>
      </rPr>
      <t xml:space="preserve"> </t>
    </r>
    <r>
      <rPr>
        <sz val="10"/>
        <color rgb="FF000000"/>
        <rFont val="Arial"/>
        <family val="2"/>
      </rPr>
      <t>PA-2 DN=1500mm</t>
    </r>
    <r>
      <rPr>
        <b/>
        <sz val="10"/>
        <color rgb="FF000000"/>
        <rFont val="Arial"/>
        <family val="2"/>
      </rPr>
      <t xml:space="preserve"> (Fornecimento - Prefeitura)</t>
    </r>
  </si>
  <si>
    <r>
      <t xml:space="preserve">Tubo de concreto PA-1 DN=600 mm </t>
    </r>
    <r>
      <rPr>
        <b/>
        <sz val="10"/>
        <color rgb="FF000000"/>
        <rFont val="Arial"/>
        <family val="2"/>
      </rPr>
      <t>(Fornecimento - Prefeitura)</t>
    </r>
  </si>
  <si>
    <t>CPOS/SINAPI</t>
  </si>
  <si>
    <t xml:space="preserve">Total c/ BDI </t>
  </si>
  <si>
    <t>LOGO DA EMPRESA</t>
  </si>
  <si>
    <t xml:space="preserve">                      Paraguaçu Paulista,  de     de 202_</t>
  </si>
  <si>
    <t xml:space="preserve"> IDENTIFICAÇÃO DA EMPRESA -CNPJ</t>
  </si>
  <si>
    <t>___________________</t>
  </si>
  <si>
    <t>IDENTIFICAÇÃO DO RESPONSÁVEL - RG E CPF</t>
  </si>
  <si>
    <t>Escavação mecanizada de valas ou cavas com profundidade de até 2 m  p/ tubo 600mm e BLs.</t>
  </si>
  <si>
    <t>Escavação mecanizada de valas ou cavas com profundidade de até 4 m p/ tubo 1500mm e PVs.</t>
  </si>
  <si>
    <t>Dissipador - Escavação manual em solo de 1ª e 2ª categoria em vala ou cava até 1,5 m.</t>
  </si>
  <si>
    <t>Enrocamento - Escavação manual em solo de 1ª e 2ª categoria em vala ou cava até 1,5 m.</t>
  </si>
  <si>
    <t>Total c/ BDI =&gt;</t>
  </si>
  <si>
    <t>???????</t>
  </si>
  <si>
    <t>BARRA FUNDA       BDI</t>
  </si>
  <si>
    <t>INTERVENÇÃO: DRENAGEM URBANA - GALERIA DE ÁGUAS PLUVIAIS.</t>
  </si>
  <si>
    <t xml:space="preserve">DRENAGEM URBANA - GALERIA DE ÁGUAS PUVIAIS.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</si>
</sst>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R$ &quot;* #,##0.00\ ;&quot; R$ &quot;* \(#,##0.00\);&quot; R$ &quot;* \-#\ ;\ @\ "/>
    <numFmt numFmtId="165" formatCode="\ * #,##0.00\ ;\ * \(#,##0.00\);\ * \-#\ ;\ @\ "/>
  </numFmts>
  <fonts count="21" x14ac:knownFonts="1">
    <font>
      <sz val="11"/>
      <color rgb="FF000000"/>
      <name val="Calibri"/>
      <family val="2"/>
    </font>
    <font>
      <sz val="10"/>
      <color rgb="FF000000"/>
      <name val="MS Sans Serif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000000"/>
      <name val="Arial"/>
      <family val="2"/>
    </font>
    <font>
      <b/>
      <sz val="9"/>
      <color rgb="FFFF0000"/>
      <name val="Arial"/>
      <family val="2"/>
    </font>
    <font>
      <b/>
      <sz val="16"/>
      <color rgb="FF000000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rgb="FF000000"/>
      <name val="Calibri"/>
      <family val="2"/>
    </font>
    <font>
      <sz val="9"/>
      <color rgb="FFFF0000"/>
      <name val="Arial"/>
      <family val="2"/>
    </font>
    <font>
      <b/>
      <sz val="11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CC"/>
        <bgColor rgb="FFFFFFFF"/>
      </patternFill>
    </fill>
    <fill>
      <patternFill patternType="solid">
        <fgColor rgb="FF99CCFF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FFFF99"/>
        <bgColor rgb="FFFFFF00"/>
      </patternFill>
    </fill>
    <fill>
      <patternFill patternType="solid">
        <fgColor rgb="FFFFFFCC"/>
        <bgColor rgb="FF808080"/>
      </patternFill>
    </fill>
    <fill>
      <patternFill patternType="solid">
        <fgColor theme="0" tint="-0.14999847407452621"/>
        <bgColor rgb="FF808080"/>
      </patternFill>
    </fill>
    <fill>
      <patternFill patternType="solid">
        <fgColor theme="0" tint="-4.9989318521683403E-2"/>
        <bgColor rgb="FF808080"/>
      </patternFill>
    </fill>
    <fill>
      <patternFill patternType="solid">
        <fgColor theme="0" tint="-4.9989318521683403E-2"/>
        <bgColor rgb="FFDDDDDD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theme="0" tint="-4.9989318521683403E-2"/>
        <bgColor rgb="FFCCFFCC"/>
      </patternFill>
    </fill>
    <fill>
      <patternFill patternType="solid">
        <fgColor theme="0" tint="-0.14999847407452621"/>
        <bgColor rgb="FFCCFFCC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/>
      <diagonal/>
    </border>
    <border>
      <left style="dashed">
        <color auto="1"/>
      </left>
      <right style="dashed">
        <color auto="1"/>
      </right>
      <top style="thin">
        <color auto="1"/>
      </top>
      <bottom/>
      <diagonal/>
    </border>
    <border>
      <left style="dashed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/>
      <diagonal/>
    </border>
    <border>
      <left style="thin">
        <color auto="1"/>
      </left>
      <right style="double">
        <color auto="1"/>
      </right>
      <top style="dashed">
        <color auto="1"/>
      </top>
      <bottom/>
      <diagonal/>
    </border>
    <border>
      <left style="double">
        <color auto="1"/>
      </left>
      <right/>
      <top style="dashed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dashed">
        <color auto="1"/>
      </right>
      <top style="thin">
        <color indexed="64"/>
      </top>
      <bottom style="dashed">
        <color auto="1"/>
      </bottom>
      <diagonal/>
    </border>
    <border>
      <left/>
      <right style="dashed">
        <color auto="1"/>
      </right>
      <top style="thin">
        <color indexed="64"/>
      </top>
      <bottom style="dashed">
        <color auto="1"/>
      </bottom>
      <diagonal/>
    </border>
    <border>
      <left style="dashed">
        <color auto="1"/>
      </left>
      <right/>
      <top style="thin">
        <color indexed="64"/>
      </top>
      <bottom style="dashed">
        <color auto="1"/>
      </bottom>
      <diagonal/>
    </border>
    <border>
      <left/>
      <right/>
      <top style="thin">
        <color indexed="64"/>
      </top>
      <bottom style="dashed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dashed">
        <color auto="1"/>
      </bottom>
      <diagonal/>
    </border>
    <border>
      <left style="double">
        <color auto="1"/>
      </left>
      <right/>
      <top style="thin">
        <color indexed="64"/>
      </top>
      <bottom style="dashed">
        <color auto="1"/>
      </bottom>
      <diagonal/>
    </border>
    <border>
      <left style="thin">
        <color indexed="64"/>
      </left>
      <right style="dashed">
        <color auto="1"/>
      </right>
      <top style="dashed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165" fontId="18" fillId="0" borderId="0" applyBorder="0" applyAlignment="0" applyProtection="0"/>
    <xf numFmtId="9" fontId="18" fillId="0" borderId="0" applyBorder="0" applyAlignment="0" applyProtection="0"/>
    <xf numFmtId="0" fontId="18" fillId="0" borderId="0" applyBorder="0" applyAlignment="0" applyProtection="0"/>
    <xf numFmtId="164" fontId="18" fillId="0" borderId="0" applyBorder="0" applyAlignment="0" applyProtection="0"/>
    <xf numFmtId="164" fontId="18" fillId="0" borderId="0" applyBorder="0" applyAlignment="0" applyProtection="0"/>
    <xf numFmtId="164" fontId="18" fillId="0" borderId="0" applyBorder="0" applyAlignment="0" applyProtection="0"/>
    <xf numFmtId="164" fontId="18" fillId="0" borderId="0" applyBorder="0" applyAlignment="0" applyProtection="0"/>
    <xf numFmtId="164" fontId="18" fillId="0" borderId="0" applyBorder="0" applyAlignment="0" applyProtection="0"/>
    <xf numFmtId="164" fontId="18" fillId="0" borderId="0" applyBorder="0" applyAlignment="0" applyProtection="0"/>
    <xf numFmtId="164" fontId="18" fillId="0" borderId="0" applyBorder="0" applyAlignment="0" applyProtection="0"/>
    <xf numFmtId="164" fontId="18" fillId="0" borderId="0" applyBorder="0" applyAlignment="0" applyProtection="0"/>
    <xf numFmtId="0" fontId="1" fillId="0" borderId="0"/>
    <xf numFmtId="0" fontId="2" fillId="0" borderId="0"/>
    <xf numFmtId="9" fontId="18" fillId="0" borderId="0" applyBorder="0" applyAlignment="0" applyProtection="0"/>
    <xf numFmtId="9" fontId="18" fillId="0" borderId="0" applyBorder="0" applyAlignment="0" applyProtection="0"/>
    <xf numFmtId="9" fontId="18" fillId="0" borderId="0" applyBorder="0" applyAlignment="0" applyProtection="0"/>
    <xf numFmtId="9" fontId="18" fillId="0" borderId="0" applyBorder="0" applyAlignment="0" applyProtection="0"/>
    <xf numFmtId="9" fontId="18" fillId="0" borderId="0" applyBorder="0" applyAlignment="0" applyProtection="0"/>
    <xf numFmtId="9" fontId="18" fillId="0" borderId="0" applyBorder="0" applyAlignment="0" applyProtection="0"/>
    <xf numFmtId="9" fontId="18" fillId="0" borderId="0" applyBorder="0" applyAlignment="0" applyProtection="0"/>
    <xf numFmtId="9" fontId="18" fillId="0" borderId="0" applyBorder="0" applyAlignment="0" applyProtection="0"/>
    <xf numFmtId="165" fontId="18" fillId="0" borderId="0" applyBorder="0" applyAlignment="0" applyProtection="0"/>
    <xf numFmtId="165" fontId="18" fillId="0" borderId="0" applyBorder="0" applyAlignment="0" applyProtection="0"/>
    <xf numFmtId="165" fontId="18" fillId="0" borderId="0" applyBorder="0" applyAlignment="0" applyProtection="0"/>
    <xf numFmtId="165" fontId="18" fillId="0" borderId="0" applyBorder="0" applyAlignment="0" applyProtection="0"/>
    <xf numFmtId="165" fontId="18" fillId="0" borderId="0" applyBorder="0" applyAlignment="0" applyProtection="0"/>
    <xf numFmtId="165" fontId="18" fillId="0" borderId="0" applyBorder="0" applyAlignment="0" applyProtection="0"/>
    <xf numFmtId="165" fontId="18" fillId="0" borderId="0" applyBorder="0" applyAlignment="0" applyProtection="0"/>
    <xf numFmtId="165" fontId="18" fillId="0" borderId="0" applyBorder="0" applyAlignment="0" applyProtection="0"/>
  </cellStyleXfs>
  <cellXfs count="182">
    <xf numFmtId="0" fontId="0" fillId="0" borderId="0" xfId="0"/>
    <xf numFmtId="0" fontId="3" fillId="0" borderId="0" xfId="0" applyFont="1"/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5" fillId="0" borderId="0" xfId="0" applyFont="1"/>
    <xf numFmtId="4" fontId="3" fillId="3" borderId="3" xfId="0" applyNumberFormat="1" applyFont="1" applyFill="1" applyBorder="1" applyAlignment="1">
      <alignment horizontal="center" vertical="center"/>
    </xf>
    <xf numFmtId="165" fontId="3" fillId="0" borderId="0" xfId="1" applyFont="1" applyBorder="1" applyAlignment="1" applyProtection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3" fillId="0" borderId="0" xfId="1" applyFont="1" applyBorder="1" applyAlignment="1" applyProtection="1">
      <alignment vertic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9" fillId="0" borderId="0" xfId="0" applyFont="1"/>
    <xf numFmtId="4" fontId="12" fillId="0" borderId="0" xfId="0" applyNumberFormat="1" applyFont="1"/>
    <xf numFmtId="4" fontId="9" fillId="0" borderId="0" xfId="0" applyNumberFormat="1" applyFont="1"/>
    <xf numFmtId="0" fontId="9" fillId="0" borderId="3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left"/>
    </xf>
    <xf numFmtId="0" fontId="9" fillId="0" borderId="3" xfId="0" applyFont="1" applyBorder="1" applyAlignment="1">
      <alignment horizontal="center"/>
    </xf>
    <xf numFmtId="4" fontId="0" fillId="2" borderId="3" xfId="0" applyNumberFormat="1" applyFill="1" applyBorder="1" applyAlignment="1" applyProtection="1">
      <alignment horizontal="center"/>
      <protection locked="0"/>
    </xf>
    <xf numFmtId="4" fontId="9" fillId="0" borderId="3" xfId="0" applyNumberFormat="1" applyFont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0" fontId="0" fillId="0" borderId="9" xfId="0" applyBorder="1" applyAlignment="1">
      <alignment horizontal="left"/>
    </xf>
    <xf numFmtId="0" fontId="9" fillId="0" borderId="9" xfId="0" applyFont="1" applyBorder="1" applyAlignment="1">
      <alignment horizontal="center"/>
    </xf>
    <xf numFmtId="4" fontId="0" fillId="2" borderId="9" xfId="0" applyNumberFormat="1" applyFill="1" applyBorder="1" applyAlignment="1" applyProtection="1">
      <alignment horizontal="center"/>
      <protection locked="0"/>
    </xf>
    <xf numFmtId="4" fontId="9" fillId="0" borderId="9" xfId="0" applyNumberFormat="1" applyFont="1" applyBorder="1" applyAlignment="1">
      <alignment horizontal="center"/>
    </xf>
    <xf numFmtId="2" fontId="0" fillId="5" borderId="9" xfId="0" applyNumberFormat="1" applyFill="1" applyBorder="1" applyAlignment="1">
      <alignment horizontal="center"/>
    </xf>
    <xf numFmtId="0" fontId="0" fillId="0" borderId="10" xfId="0" applyBorder="1" applyAlignment="1">
      <alignment vertical="top"/>
    </xf>
    <xf numFmtId="0" fontId="9" fillId="6" borderId="10" xfId="0" applyFont="1" applyFill="1" applyBorder="1" applyAlignment="1">
      <alignment horizontal="center" vertical="center" wrapText="1"/>
    </xf>
    <xf numFmtId="2" fontId="9" fillId="6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2" fontId="0" fillId="5" borderId="10" xfId="0" applyNumberFormat="1" applyFill="1" applyBorder="1" applyAlignment="1">
      <alignment horizontal="center" vertical="center"/>
    </xf>
    <xf numFmtId="4" fontId="7" fillId="3" borderId="8" xfId="0" applyNumberFormat="1" applyFont="1" applyFill="1" applyBorder="1" applyAlignment="1">
      <alignment horizontal="center" vertical="center"/>
    </xf>
    <xf numFmtId="165" fontId="7" fillId="0" borderId="3" xfId="22" applyFont="1" applyBorder="1" applyAlignment="1" applyProtection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10" fontId="7" fillId="0" borderId="3" xfId="2" applyNumberFormat="1" applyFont="1" applyBorder="1" applyAlignment="1" applyProtection="1"/>
    <xf numFmtId="165" fontId="7" fillId="0" borderId="3" xfId="22" applyFont="1" applyBorder="1" applyAlignment="1" applyProtection="1"/>
    <xf numFmtId="0" fontId="7" fillId="3" borderId="8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65" fontId="6" fillId="0" borderId="3" xfId="22" applyFont="1" applyBorder="1" applyAlignment="1" applyProtection="1">
      <alignment vertical="center"/>
    </xf>
    <xf numFmtId="0" fontId="3" fillId="0" borderId="0" xfId="0" applyFont="1" applyAlignment="1">
      <alignment horizontal="center"/>
    </xf>
    <xf numFmtId="0" fontId="3" fillId="0" borderId="17" xfId="0" applyFont="1" applyBorder="1"/>
    <xf numFmtId="0" fontId="6" fillId="0" borderId="11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4" fontId="7" fillId="0" borderId="3" xfId="0" applyNumberFormat="1" applyFont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4" fontId="17" fillId="3" borderId="3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4" fontId="16" fillId="8" borderId="3" xfId="0" applyNumberFormat="1" applyFont="1" applyFill="1" applyBorder="1" applyAlignment="1">
      <alignment horizontal="center" vertical="center"/>
    </xf>
    <xf numFmtId="4" fontId="9" fillId="8" borderId="3" xfId="0" applyNumberFormat="1" applyFont="1" applyFill="1" applyBorder="1" applyAlignment="1">
      <alignment horizontal="center" vertical="center"/>
    </xf>
    <xf numFmtId="1" fontId="7" fillId="11" borderId="3" xfId="0" applyNumberFormat="1" applyFont="1" applyFill="1" applyBorder="1" applyAlignment="1" applyProtection="1">
      <alignment horizontal="justify" vertical="center"/>
      <protection locked="0"/>
    </xf>
    <xf numFmtId="0" fontId="16" fillId="11" borderId="3" xfId="0" applyFont="1" applyFill="1" applyBorder="1" applyAlignment="1" applyProtection="1">
      <alignment horizontal="justify" vertical="center"/>
      <protection locked="0"/>
    </xf>
    <xf numFmtId="4" fontId="6" fillId="11" borderId="8" xfId="0" applyNumberFormat="1" applyFont="1" applyFill="1" applyBorder="1" applyAlignment="1" applyProtection="1">
      <alignment horizontal="center" vertical="center"/>
      <protection locked="0"/>
    </xf>
    <xf numFmtId="0" fontId="7" fillId="11" borderId="3" xfId="0" applyFont="1" applyFill="1" applyBorder="1" applyAlignment="1" applyProtection="1">
      <alignment horizontal="justify" vertical="center"/>
      <protection locked="0"/>
    </xf>
    <xf numFmtId="0" fontId="6" fillId="11" borderId="3" xfId="0" applyFont="1" applyFill="1" applyBorder="1" applyAlignment="1" applyProtection="1">
      <alignment horizontal="justify" vertical="center"/>
      <protection locked="0"/>
    </xf>
    <xf numFmtId="4" fontId="6" fillId="11" borderId="3" xfId="0" applyNumberFormat="1" applyFont="1" applyFill="1" applyBorder="1" applyAlignment="1" applyProtection="1">
      <alignment horizontal="center" vertical="center"/>
      <protection locked="0"/>
    </xf>
    <xf numFmtId="4" fontId="17" fillId="11" borderId="3" xfId="0" applyNumberFormat="1" applyFont="1" applyFill="1" applyBorder="1" applyAlignment="1" applyProtection="1">
      <alignment horizontal="center" vertical="center"/>
      <protection locked="0"/>
    </xf>
    <xf numFmtId="0" fontId="7" fillId="12" borderId="15" xfId="0" applyFont="1" applyFill="1" applyBorder="1" applyAlignment="1">
      <alignment horizontal="justify" vertical="center"/>
    </xf>
    <xf numFmtId="0" fontId="7" fillId="12" borderId="16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4" fontId="16" fillId="11" borderId="3" xfId="0" applyNumberFormat="1" applyFont="1" applyFill="1" applyBorder="1" applyAlignment="1" applyProtection="1">
      <alignment horizontal="center" vertical="center"/>
      <protection locked="0"/>
    </xf>
    <xf numFmtId="0" fontId="17" fillId="11" borderId="3" xfId="0" applyFont="1" applyFill="1" applyBorder="1" applyAlignment="1" applyProtection="1">
      <alignment horizontal="justify" vertical="center"/>
      <protection locked="0"/>
    </xf>
    <xf numFmtId="4" fontId="17" fillId="11" borderId="8" xfId="0" applyNumberFormat="1" applyFont="1" applyFill="1" applyBorder="1" applyAlignment="1" applyProtection="1">
      <alignment horizontal="center" vertical="center"/>
      <protection locked="0"/>
    </xf>
    <xf numFmtId="4" fontId="16" fillId="11" borderId="8" xfId="0" applyNumberFormat="1" applyFont="1" applyFill="1" applyBorder="1" applyAlignment="1" applyProtection="1">
      <alignment horizontal="center" vertical="center"/>
      <protection locked="0"/>
    </xf>
    <xf numFmtId="4" fontId="7" fillId="10" borderId="8" xfId="0" applyNumberFormat="1" applyFont="1" applyFill="1" applyBorder="1" applyAlignment="1">
      <alignment horizontal="center" vertical="center"/>
    </xf>
    <xf numFmtId="165" fontId="7" fillId="13" borderId="3" xfId="22" applyFont="1" applyFill="1" applyBorder="1" applyAlignment="1" applyProtection="1"/>
    <xf numFmtId="0" fontId="9" fillId="15" borderId="3" xfId="0" applyFont="1" applyFill="1" applyBorder="1" applyAlignment="1" applyProtection="1">
      <alignment horizontal="justify" vertical="center"/>
      <protection locked="0"/>
    </xf>
    <xf numFmtId="0" fontId="3" fillId="15" borderId="3" xfId="0" applyFont="1" applyFill="1" applyBorder="1" applyAlignment="1" applyProtection="1">
      <alignment horizontal="center" vertical="center"/>
      <protection locked="0"/>
    </xf>
    <xf numFmtId="4" fontId="3" fillId="15" borderId="3" xfId="0" applyNumberFormat="1" applyFont="1" applyFill="1" applyBorder="1" applyAlignment="1" applyProtection="1">
      <alignment horizontal="center" vertical="center"/>
      <protection locked="0"/>
    </xf>
    <xf numFmtId="4" fontId="11" fillId="15" borderId="3" xfId="0" applyNumberFormat="1" applyFont="1" applyFill="1" applyBorder="1" applyAlignment="1" applyProtection="1">
      <alignment horizontal="center" vertical="center"/>
      <protection locked="0"/>
    </xf>
    <xf numFmtId="0" fontId="2" fillId="15" borderId="3" xfId="0" applyFont="1" applyFill="1" applyBorder="1" applyAlignment="1" applyProtection="1">
      <alignment horizontal="justify" vertical="center"/>
      <protection locked="0"/>
    </xf>
    <xf numFmtId="0" fontId="17" fillId="15" borderId="3" xfId="0" applyFont="1" applyFill="1" applyBorder="1" applyAlignment="1" applyProtection="1">
      <alignment horizontal="justify" vertical="center"/>
      <protection locked="0"/>
    </xf>
    <xf numFmtId="0" fontId="6" fillId="15" borderId="3" xfId="0" applyFont="1" applyFill="1" applyBorder="1" applyAlignment="1" applyProtection="1">
      <alignment horizontal="center" vertical="center"/>
      <protection locked="0"/>
    </xf>
    <xf numFmtId="4" fontId="6" fillId="15" borderId="3" xfId="0" applyNumberFormat="1" applyFont="1" applyFill="1" applyBorder="1" applyAlignment="1" applyProtection="1">
      <alignment horizontal="center" vertical="center"/>
      <protection locked="0"/>
    </xf>
    <xf numFmtId="4" fontId="17" fillId="15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15" borderId="3" xfId="0" applyFont="1" applyFill="1" applyBorder="1" applyAlignment="1" applyProtection="1">
      <alignment horizontal="justify" vertical="center"/>
      <protection locked="0"/>
    </xf>
    <xf numFmtId="4" fontId="19" fillId="15" borderId="3" xfId="0" applyNumberFormat="1" applyFont="1" applyFill="1" applyBorder="1" applyAlignment="1" applyProtection="1">
      <alignment horizontal="center" vertical="center"/>
      <protection locked="0"/>
    </xf>
    <xf numFmtId="4" fontId="16" fillId="15" borderId="3" xfId="0" applyNumberFormat="1" applyFont="1" applyFill="1" applyBorder="1" applyAlignment="1" applyProtection="1">
      <alignment horizontal="center" vertical="center"/>
      <protection locked="0"/>
    </xf>
    <xf numFmtId="0" fontId="5" fillId="15" borderId="3" xfId="0" applyFont="1" applyFill="1" applyBorder="1" applyAlignment="1" applyProtection="1">
      <alignment horizontal="justify" vertical="center"/>
      <protection locked="0"/>
    </xf>
    <xf numFmtId="0" fontId="14" fillId="15" borderId="3" xfId="0" applyFont="1" applyFill="1" applyBorder="1" applyAlignment="1" applyProtection="1">
      <alignment horizontal="justify" vertical="center"/>
      <protection locked="0"/>
    </xf>
    <xf numFmtId="4" fontId="17" fillId="15" borderId="3" xfId="0" applyNumberFormat="1" applyFont="1" applyFill="1" applyBorder="1" applyAlignment="1" applyProtection="1">
      <alignment horizontal="center" vertical="center"/>
      <protection locked="0"/>
    </xf>
    <xf numFmtId="0" fontId="3" fillId="15" borderId="3" xfId="0" applyFont="1" applyFill="1" applyBorder="1" applyAlignment="1" applyProtection="1">
      <alignment horizontal="justify" vertical="center"/>
      <protection locked="0"/>
    </xf>
    <xf numFmtId="0" fontId="17" fillId="15" borderId="3" xfId="0" applyFont="1" applyFill="1" applyBorder="1" applyAlignment="1" applyProtection="1">
      <alignment horizontal="center" vertical="center"/>
      <protection locked="0"/>
    </xf>
    <xf numFmtId="0" fontId="3" fillId="15" borderId="3" xfId="0" applyFont="1" applyFill="1" applyBorder="1" applyAlignment="1" applyProtection="1">
      <alignment horizontal="left" vertical="center"/>
      <protection locked="0"/>
    </xf>
    <xf numFmtId="0" fontId="3" fillId="15" borderId="3" xfId="0" applyFont="1" applyFill="1" applyBorder="1" applyAlignment="1" applyProtection="1">
      <alignment horizontal="left" vertical="center" wrapText="1"/>
      <protection locked="0"/>
    </xf>
    <xf numFmtId="0" fontId="17" fillId="15" borderId="3" xfId="0" applyFont="1" applyFill="1" applyBorder="1" applyAlignment="1" applyProtection="1">
      <alignment horizontal="left" vertical="center" wrapText="1"/>
      <protection locked="0"/>
    </xf>
    <xf numFmtId="0" fontId="11" fillId="15" borderId="3" xfId="0" applyFont="1" applyFill="1" applyBorder="1" applyAlignment="1" applyProtection="1">
      <alignment horizontal="justify" vertical="center"/>
      <protection locked="0"/>
    </xf>
    <xf numFmtId="0" fontId="12" fillId="15" borderId="3" xfId="0" applyFont="1" applyFill="1" applyBorder="1" applyAlignment="1" applyProtection="1">
      <alignment horizontal="justify" vertical="center"/>
      <protection locked="0"/>
    </xf>
    <xf numFmtId="0" fontId="10" fillId="15" borderId="3" xfId="0" applyFont="1" applyFill="1" applyBorder="1" applyAlignment="1" applyProtection="1">
      <alignment horizontal="justify" vertical="center"/>
      <protection locked="0"/>
    </xf>
    <xf numFmtId="0" fontId="10" fillId="15" borderId="3" xfId="0" applyFont="1" applyFill="1" applyBorder="1" applyAlignment="1" applyProtection="1">
      <alignment horizontal="justify" vertical="center" wrapText="1"/>
      <protection locked="0"/>
    </xf>
    <xf numFmtId="0" fontId="2" fillId="15" borderId="3" xfId="0" applyFont="1" applyFill="1" applyBorder="1" applyAlignment="1" applyProtection="1">
      <alignment horizontal="left" vertical="center"/>
      <protection locked="0"/>
    </xf>
    <xf numFmtId="0" fontId="2" fillId="15" borderId="3" xfId="0" applyFont="1" applyFill="1" applyBorder="1" applyAlignment="1" applyProtection="1">
      <alignment horizontal="left" vertical="center" wrapText="1"/>
      <protection locked="0"/>
    </xf>
    <xf numFmtId="1" fontId="12" fillId="15" borderId="3" xfId="0" applyNumberFormat="1" applyFont="1" applyFill="1" applyBorder="1" applyAlignment="1" applyProtection="1">
      <alignment horizontal="justify" vertical="center"/>
      <protection locked="0"/>
    </xf>
    <xf numFmtId="49" fontId="19" fillId="15" borderId="3" xfId="0" applyNumberFormat="1" applyFont="1" applyFill="1" applyBorder="1" applyAlignment="1" applyProtection="1">
      <alignment horizontal="justify" vertical="center"/>
      <protection locked="0"/>
    </xf>
    <xf numFmtId="4" fontId="9" fillId="15" borderId="3" xfId="0" applyNumberFormat="1" applyFont="1" applyFill="1" applyBorder="1" applyAlignment="1" applyProtection="1">
      <alignment horizontal="center" vertical="center"/>
      <protection locked="0"/>
    </xf>
    <xf numFmtId="4" fontId="9" fillId="9" borderId="3" xfId="0" applyNumberFormat="1" applyFont="1" applyFill="1" applyBorder="1" applyAlignment="1">
      <alignment vertical="center"/>
    </xf>
    <xf numFmtId="4" fontId="16" fillId="9" borderId="3" xfId="0" applyNumberFormat="1" applyFont="1" applyFill="1" applyBorder="1" applyAlignment="1">
      <alignment horizontal="center" vertical="center"/>
    </xf>
    <xf numFmtId="1" fontId="11" fillId="16" borderId="3" xfId="0" applyNumberFormat="1" applyFont="1" applyFill="1" applyBorder="1" applyAlignment="1" applyProtection="1">
      <alignment horizontal="justify" vertical="center"/>
      <protection locked="0"/>
    </xf>
    <xf numFmtId="49" fontId="19" fillId="16" borderId="3" xfId="0" applyNumberFormat="1" applyFont="1" applyFill="1" applyBorder="1" applyAlignment="1" applyProtection="1">
      <alignment horizontal="justify" vertical="center"/>
      <protection locked="0"/>
    </xf>
    <xf numFmtId="0" fontId="11" fillId="16" borderId="3" xfId="0" applyFont="1" applyFill="1" applyBorder="1" applyAlignment="1" applyProtection="1">
      <alignment horizontal="justify" vertical="center"/>
      <protection locked="0"/>
    </xf>
    <xf numFmtId="0" fontId="5" fillId="16" borderId="3" xfId="0" applyFont="1" applyFill="1" applyBorder="1" applyAlignment="1" applyProtection="1">
      <alignment horizontal="justify" vertical="center"/>
      <protection locked="0"/>
    </xf>
    <xf numFmtId="0" fontId="3" fillId="16" borderId="3" xfId="0" applyFont="1" applyFill="1" applyBorder="1" applyAlignment="1" applyProtection="1">
      <alignment horizontal="center" vertical="center"/>
      <protection locked="0"/>
    </xf>
    <xf numFmtId="4" fontId="9" fillId="9" borderId="3" xfId="0" applyNumberFormat="1" applyFont="1" applyFill="1" applyBorder="1" applyAlignment="1">
      <alignment horizontal="center" vertical="center"/>
    </xf>
    <xf numFmtId="0" fontId="6" fillId="0" borderId="21" xfId="0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vertical="center"/>
      <protection locked="0"/>
    </xf>
    <xf numFmtId="0" fontId="6" fillId="0" borderId="22" xfId="0" applyFont="1" applyBorder="1" applyAlignment="1" applyProtection="1">
      <alignment vertical="center"/>
      <protection locked="0"/>
    </xf>
    <xf numFmtId="0" fontId="6" fillId="0" borderId="13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23" xfId="0" applyFont="1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4" fontId="16" fillId="16" borderId="3" xfId="0" applyNumberFormat="1" applyFont="1" applyFill="1" applyBorder="1" applyAlignment="1" applyProtection="1">
      <alignment horizontal="center" vertical="center"/>
      <protection locked="0"/>
    </xf>
    <xf numFmtId="4" fontId="9" fillId="16" borderId="3" xfId="0" applyNumberFormat="1" applyFont="1" applyFill="1" applyBorder="1" applyAlignment="1" applyProtection="1">
      <alignment vertical="center"/>
      <protection locked="0"/>
    </xf>
    <xf numFmtId="4" fontId="9" fillId="16" borderId="8" xfId="0" applyNumberFormat="1" applyFont="1" applyFill="1" applyBorder="1" applyAlignment="1" applyProtection="1">
      <alignment vertical="center"/>
      <protection locked="0"/>
    </xf>
    <xf numFmtId="0" fontId="6" fillId="15" borderId="3" xfId="0" applyFont="1" applyFill="1" applyBorder="1" applyAlignment="1" applyProtection="1">
      <alignment horizontal="justify" vertical="center" wrapText="1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horizontal="center"/>
      <protection locked="0"/>
    </xf>
    <xf numFmtId="0" fontId="10" fillId="15" borderId="3" xfId="0" applyFont="1" applyFill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vertical="center"/>
      <protection locked="0"/>
    </xf>
    <xf numFmtId="0" fontId="6" fillId="0" borderId="31" xfId="0" applyFont="1" applyBorder="1" applyAlignment="1" applyProtection="1">
      <alignment vertical="center"/>
      <protection locked="0"/>
    </xf>
    <xf numFmtId="0" fontId="6" fillId="0" borderId="32" xfId="0" applyFont="1" applyBorder="1" applyAlignment="1" applyProtection="1">
      <alignment vertical="center"/>
      <protection locked="0"/>
    </xf>
    <xf numFmtId="0" fontId="7" fillId="0" borderId="33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3" fillId="0" borderId="26" xfId="0" applyFont="1" applyBorder="1"/>
    <xf numFmtId="0" fontId="3" fillId="0" borderId="26" xfId="0" applyFont="1" applyBorder="1" applyAlignment="1">
      <alignment vertical="center"/>
    </xf>
    <xf numFmtId="0" fontId="3" fillId="0" borderId="27" xfId="0" applyFont="1" applyBorder="1"/>
    <xf numFmtId="0" fontId="3" fillId="0" borderId="27" xfId="0" applyFont="1" applyBorder="1" applyProtection="1">
      <protection locked="0"/>
    </xf>
    <xf numFmtId="0" fontId="3" fillId="0" borderId="36" xfId="0" applyFont="1" applyBorder="1"/>
    <xf numFmtId="0" fontId="3" fillId="0" borderId="35" xfId="0" applyFont="1" applyBorder="1"/>
    <xf numFmtId="0" fontId="3" fillId="0" borderId="25" xfId="0" applyFont="1" applyBorder="1" applyAlignment="1" applyProtection="1">
      <alignment vertical="center"/>
      <protection locked="0"/>
    </xf>
    <xf numFmtId="0" fontId="5" fillId="0" borderId="27" xfId="0" applyFont="1" applyBorder="1" applyProtection="1">
      <protection locked="0"/>
    </xf>
    <xf numFmtId="1" fontId="7" fillId="15" borderId="3" xfId="0" applyNumberFormat="1" applyFont="1" applyFill="1" applyBorder="1" applyAlignment="1" applyProtection="1">
      <alignment horizontal="center" vertical="center"/>
      <protection locked="0"/>
    </xf>
    <xf numFmtId="49" fontId="6" fillId="15" borderId="3" xfId="0" applyNumberFormat="1" applyFont="1" applyFill="1" applyBorder="1" applyAlignment="1" applyProtection="1">
      <alignment horizontal="center" vertical="center"/>
      <protection locked="0"/>
    </xf>
    <xf numFmtId="1" fontId="3" fillId="15" borderId="3" xfId="0" applyNumberFormat="1" applyFont="1" applyFill="1" applyBorder="1" applyAlignment="1" applyProtection="1">
      <alignment horizontal="center" vertical="center"/>
      <protection locked="0"/>
    </xf>
    <xf numFmtId="1" fontId="5" fillId="15" borderId="3" xfId="0" applyNumberFormat="1" applyFont="1" applyFill="1" applyBorder="1" applyAlignment="1" applyProtection="1">
      <alignment horizontal="center" vertical="center"/>
      <protection locked="0"/>
    </xf>
    <xf numFmtId="1" fontId="6" fillId="15" borderId="3" xfId="0" applyNumberFormat="1" applyFont="1" applyFill="1" applyBorder="1" applyAlignment="1" applyProtection="1">
      <alignment horizontal="center" vertical="center"/>
      <protection locked="0"/>
    </xf>
    <xf numFmtId="1" fontId="7" fillId="17" borderId="3" xfId="0" applyNumberFormat="1" applyFont="1" applyFill="1" applyBorder="1" applyAlignment="1" applyProtection="1">
      <alignment horizontal="justify" vertical="center"/>
      <protection locked="0"/>
    </xf>
    <xf numFmtId="0" fontId="6" fillId="17" borderId="8" xfId="0" applyFont="1" applyFill="1" applyBorder="1" applyAlignment="1" applyProtection="1">
      <alignment horizontal="justify" vertical="center"/>
      <protection locked="0"/>
    </xf>
    <xf numFmtId="165" fontId="7" fillId="9" borderId="12" xfId="22" applyFont="1" applyFill="1" applyBorder="1" applyAlignment="1" applyProtection="1"/>
    <xf numFmtId="165" fontId="7" fillId="18" borderId="3" xfId="22" applyFont="1" applyFill="1" applyBorder="1" applyAlignment="1" applyProtection="1"/>
    <xf numFmtId="0" fontId="6" fillId="0" borderId="0" xfId="0" applyFont="1" applyAlignment="1">
      <alignment horizontal="center"/>
    </xf>
    <xf numFmtId="165" fontId="7" fillId="0" borderId="3" xfId="2" applyNumberFormat="1" applyFont="1" applyBorder="1" applyAlignment="1" applyProtection="1"/>
    <xf numFmtId="0" fontId="7" fillId="0" borderId="3" xfId="2" applyNumberFormat="1" applyFont="1" applyBorder="1" applyAlignment="1" applyProtection="1"/>
    <xf numFmtId="0" fontId="6" fillId="0" borderId="0" xfId="0" applyFont="1" applyAlignment="1" applyProtection="1">
      <alignment horizontal="center" vertical="center"/>
      <protection locked="0"/>
    </xf>
    <xf numFmtId="4" fontId="9" fillId="16" borderId="24" xfId="0" applyNumberFormat="1" applyFont="1" applyFill="1" applyBorder="1" applyAlignment="1" applyProtection="1">
      <alignment horizontal="center" vertical="center"/>
      <protection locked="0"/>
    </xf>
    <xf numFmtId="4" fontId="9" fillId="16" borderId="25" xfId="0" applyNumberFormat="1" applyFont="1" applyFill="1" applyBorder="1" applyAlignment="1" applyProtection="1">
      <alignment horizontal="center" vertical="center"/>
      <protection locked="0"/>
    </xf>
    <xf numFmtId="4" fontId="9" fillId="16" borderId="26" xfId="0" applyNumberFormat="1" applyFont="1" applyFill="1" applyBorder="1" applyAlignment="1" applyProtection="1">
      <alignment horizontal="center" vertical="center"/>
      <protection locked="0"/>
    </xf>
    <xf numFmtId="4" fontId="9" fillId="16" borderId="27" xfId="0" applyNumberFormat="1" applyFont="1" applyFill="1" applyBorder="1" applyAlignment="1" applyProtection="1">
      <alignment horizontal="center" vertical="center"/>
      <protection locked="0"/>
    </xf>
    <xf numFmtId="0" fontId="4" fillId="0" borderId="2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7" fillId="3" borderId="28" xfId="0" applyFont="1" applyFill="1" applyBorder="1" applyAlignment="1">
      <alignment horizontal="justify" vertical="center"/>
    </xf>
    <xf numFmtId="0" fontId="7" fillId="3" borderId="29" xfId="0" applyFont="1" applyFill="1" applyBorder="1" applyAlignment="1">
      <alignment horizontal="justify" vertical="center"/>
    </xf>
    <xf numFmtId="0" fontId="7" fillId="3" borderId="34" xfId="0" applyFont="1" applyFill="1" applyBorder="1" applyAlignment="1">
      <alignment horizontal="justify" vertical="center"/>
    </xf>
    <xf numFmtId="0" fontId="7" fillId="3" borderId="20" xfId="0" applyFont="1" applyFill="1" applyBorder="1" applyAlignment="1">
      <alignment horizontal="justify" vertical="center"/>
    </xf>
    <xf numFmtId="0" fontId="5" fillId="3" borderId="15" xfId="0" applyFont="1" applyFill="1" applyBorder="1" applyAlignment="1">
      <alignment horizontal="justify" vertical="center"/>
    </xf>
    <xf numFmtId="0" fontId="5" fillId="3" borderId="14" xfId="0" applyFont="1" applyFill="1" applyBorder="1" applyAlignment="1">
      <alignment horizontal="justify" vertical="center"/>
    </xf>
    <xf numFmtId="0" fontId="8" fillId="7" borderId="3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 wrapText="1"/>
    </xf>
    <xf numFmtId="0" fontId="15" fillId="4" borderId="0" xfId="0" applyFont="1" applyFill="1" applyAlignment="1">
      <alignment horizontal="center"/>
    </xf>
    <xf numFmtId="0" fontId="9" fillId="5" borderId="3" xfId="0" applyFont="1" applyFill="1" applyBorder="1" applyAlignment="1">
      <alignment horizontal="center"/>
    </xf>
    <xf numFmtId="4" fontId="7" fillId="9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10" borderId="8" xfId="0" applyFont="1" applyFill="1" applyBorder="1" applyAlignment="1">
      <alignment horizontal="left" vertical="center"/>
    </xf>
    <xf numFmtId="0" fontId="5" fillId="10" borderId="11" xfId="0" applyFont="1" applyFill="1" applyBorder="1" applyAlignment="1">
      <alignment horizontal="left" vertical="center"/>
    </xf>
    <xf numFmtId="0" fontId="5" fillId="10" borderId="12" xfId="0" applyFont="1" applyFill="1" applyBorder="1" applyAlignment="1">
      <alignment horizontal="left" vertical="center"/>
    </xf>
    <xf numFmtId="0" fontId="4" fillId="14" borderId="8" xfId="0" applyFont="1" applyFill="1" applyBorder="1" applyAlignment="1">
      <alignment horizontal="center" vertical="center"/>
    </xf>
    <xf numFmtId="0" fontId="4" fillId="14" borderId="11" xfId="0" applyFont="1" applyFill="1" applyBorder="1" applyAlignment="1">
      <alignment horizontal="center" vertical="center"/>
    </xf>
    <xf numFmtId="0" fontId="4" fillId="14" borderId="12" xfId="0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12" fillId="0" borderId="27" xfId="0" applyNumberFormat="1" applyFont="1" applyBorder="1" applyAlignment="1">
      <alignment vertical="center"/>
    </xf>
    <xf numFmtId="10" fontId="20" fillId="0" borderId="37" xfId="0" applyNumberFormat="1" applyFont="1" applyBorder="1" applyAlignment="1" applyProtection="1">
      <alignment vertical="center"/>
      <protection locked="0"/>
    </xf>
  </cellXfs>
  <cellStyles count="30">
    <cellStyle name="Moeda 2" xfId="4" xr:uid="{00000000-0005-0000-0000-000007000000}"/>
    <cellStyle name="Moeda 3" xfId="5" xr:uid="{00000000-0005-0000-0000-000008000000}"/>
    <cellStyle name="Moeda 4" xfId="6" xr:uid="{00000000-0005-0000-0000-000009000000}"/>
    <cellStyle name="Moeda 5" xfId="7" xr:uid="{00000000-0005-0000-0000-00000A000000}"/>
    <cellStyle name="Moeda 6" xfId="8" xr:uid="{00000000-0005-0000-0000-00000B000000}"/>
    <cellStyle name="Moeda 7" xfId="9" xr:uid="{00000000-0005-0000-0000-00000C000000}"/>
    <cellStyle name="Moeda 8" xfId="10" xr:uid="{00000000-0005-0000-0000-00000D000000}"/>
    <cellStyle name="Moeda 9" xfId="11" xr:uid="{00000000-0005-0000-0000-00000E000000}"/>
    <cellStyle name="Normal" xfId="0" builtinId="0"/>
    <cellStyle name="Normal 2" xfId="12" xr:uid="{00000000-0005-0000-0000-00000F000000}"/>
    <cellStyle name="Normal 3" xfId="13" xr:uid="{00000000-0005-0000-0000-000010000000}"/>
    <cellStyle name="Porcentagem" xfId="2" builtinId="5"/>
    <cellStyle name="Porcentagem 2" xfId="14" xr:uid="{00000000-0005-0000-0000-000011000000}"/>
    <cellStyle name="Porcentagem 3" xfId="15" xr:uid="{00000000-0005-0000-0000-000012000000}"/>
    <cellStyle name="Porcentagem 4" xfId="16" xr:uid="{00000000-0005-0000-0000-000013000000}"/>
    <cellStyle name="Porcentagem 5" xfId="17" xr:uid="{00000000-0005-0000-0000-000014000000}"/>
    <cellStyle name="Porcentagem 6" xfId="18" xr:uid="{00000000-0005-0000-0000-000015000000}"/>
    <cellStyle name="Porcentagem 7" xfId="19" xr:uid="{00000000-0005-0000-0000-000016000000}"/>
    <cellStyle name="Porcentagem 8" xfId="20" xr:uid="{00000000-0005-0000-0000-000017000000}"/>
    <cellStyle name="Porcentagem 9" xfId="21" xr:uid="{00000000-0005-0000-0000-000018000000}"/>
    <cellStyle name="Separador de milhares 2" xfId="22" xr:uid="{00000000-0005-0000-0000-000019000000}"/>
    <cellStyle name="Separador de milhares 3" xfId="23" xr:uid="{00000000-0005-0000-0000-00001A000000}"/>
    <cellStyle name="Separador de milhares 4" xfId="24" xr:uid="{00000000-0005-0000-0000-00001B000000}"/>
    <cellStyle name="Separador de milhares 5" xfId="25" xr:uid="{00000000-0005-0000-0000-00001C000000}"/>
    <cellStyle name="Separador de milhares 6" xfId="26" xr:uid="{00000000-0005-0000-0000-00001D000000}"/>
    <cellStyle name="Separador de milhares 7" xfId="27" xr:uid="{00000000-0005-0000-0000-00001E000000}"/>
    <cellStyle name="Separador de milhares 8" xfId="28" xr:uid="{00000000-0005-0000-0000-00001F000000}"/>
    <cellStyle name="Separador de milhares 9" xfId="29" xr:uid="{00000000-0005-0000-0000-000020000000}"/>
    <cellStyle name="Título" xfId="3" xr:uid="{00000000-0005-0000-0000-000006000000}"/>
    <cellStyle name="Vírgula" xfId="1" builtinId="3"/>
  </cellStyles>
  <dxfs count="2">
    <dxf>
      <font>
        <sz val="11"/>
        <color rgb="FF008000"/>
        <name val="Calibri"/>
        <family val="2"/>
      </font>
    </dxf>
    <dxf>
      <font>
        <sz val="11"/>
        <color rgb="FFFF0000"/>
        <name val="Calibri"/>
        <family val="2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129960</xdr:colOff>
      <xdr:row>10</xdr:row>
      <xdr:rowOff>227160</xdr:rowOff>
    </xdr:from>
    <xdr:to>
      <xdr:col>0</xdr:col>
      <xdr:colOff>2993040</xdr:colOff>
      <xdr:row>10</xdr:row>
      <xdr:rowOff>950400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lum contrast="54000"/>
        </a:blip>
        <a:stretch/>
      </xdr:blipFill>
      <xdr:spPr>
        <a:xfrm>
          <a:off x="129960" y="2874960"/>
          <a:ext cx="2863080" cy="723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428626</xdr:colOff>
      <xdr:row>0</xdr:row>
      <xdr:rowOff>27215</xdr:rowOff>
    </xdr:from>
    <xdr:to>
      <xdr:col>7</xdr:col>
      <xdr:colOff>20412</xdr:colOff>
      <xdr:row>0</xdr:row>
      <xdr:rowOff>850446</xdr:rowOff>
    </xdr:to>
    <xdr:pic>
      <xdr:nvPicPr>
        <xdr:cNvPr id="3" name="Figura 1">
          <a:extLst>
            <a:ext uri="{FF2B5EF4-FFF2-40B4-BE49-F238E27FC236}">
              <a16:creationId xmlns:a16="http://schemas.microsoft.com/office/drawing/2014/main" id="{BEBA2D14-D5B1-4525-A102-867061A62CE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59947" y="27215"/>
          <a:ext cx="6055179" cy="823231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55"/>
  <sheetViews>
    <sheetView tabSelected="1" view="pageBreakPreview" zoomScale="145" zoomScaleNormal="130" zoomScaleSheetLayoutView="145" workbookViewId="0">
      <selection activeCell="K12" sqref="K12"/>
    </sheetView>
  </sheetViews>
  <sheetFormatPr defaultColWidth="9.140625" defaultRowHeight="15" x14ac:dyDescent="0.25"/>
  <cols>
    <col min="1" max="1" width="5" style="1" customWidth="1"/>
    <col min="2" max="2" width="11.140625" style="1" customWidth="1"/>
    <col min="3" max="3" width="66.42578125" style="1" customWidth="1"/>
    <col min="4" max="4" width="5.85546875" style="1" hidden="1" customWidth="1"/>
    <col min="5" max="5" width="5.42578125" style="1" customWidth="1"/>
    <col min="6" max="6" width="9" style="1" customWidth="1"/>
    <col min="7" max="7" width="9.5703125" style="1" customWidth="1"/>
    <col min="8" max="8" width="10.85546875" style="1" customWidth="1"/>
    <col min="9" max="9" width="10.7109375" style="1" customWidth="1"/>
    <col min="10" max="10" width="10.28515625" style="1" customWidth="1"/>
    <col min="11" max="11" width="11.7109375" style="1" customWidth="1"/>
    <col min="12" max="257" width="9.140625" style="1"/>
  </cols>
  <sheetData>
    <row r="1" spans="1:11" ht="91.5" customHeight="1" x14ac:dyDescent="0.25">
      <c r="A1" s="155" t="s">
        <v>207</v>
      </c>
      <c r="B1" s="156"/>
      <c r="C1" s="156"/>
      <c r="D1" s="156"/>
      <c r="E1" s="156"/>
      <c r="F1" s="156"/>
      <c r="G1" s="156"/>
      <c r="H1" s="156"/>
      <c r="I1" s="157"/>
    </row>
    <row r="2" spans="1:11" ht="20.25" customHeight="1" thickBot="1" x14ac:dyDescent="0.3">
      <c r="A2" s="158" t="s">
        <v>0</v>
      </c>
      <c r="B2" s="159"/>
      <c r="C2" s="125" t="s">
        <v>1</v>
      </c>
      <c r="D2" s="126"/>
      <c r="E2" s="127" t="s">
        <v>2</v>
      </c>
      <c r="F2" s="128"/>
      <c r="G2" s="129" t="s">
        <v>3</v>
      </c>
      <c r="H2" s="125"/>
      <c r="I2" s="136"/>
    </row>
    <row r="3" spans="1:11" ht="13.5" customHeight="1" thickBot="1" x14ac:dyDescent="0.3">
      <c r="A3" s="160" t="s">
        <v>4</v>
      </c>
      <c r="B3" s="161"/>
      <c r="C3" s="111" t="s">
        <v>220</v>
      </c>
      <c r="D3" s="112"/>
      <c r="E3" s="113" t="s">
        <v>5</v>
      </c>
      <c r="F3" s="116"/>
      <c r="G3" s="49" t="s">
        <v>218</v>
      </c>
      <c r="H3" s="50"/>
      <c r="I3" s="181">
        <v>0.2261</v>
      </c>
    </row>
    <row r="4" spans="1:11" ht="15" customHeight="1" x14ac:dyDescent="0.25">
      <c r="A4" s="162" t="s">
        <v>5</v>
      </c>
      <c r="B4" s="163"/>
      <c r="C4" s="114" t="s">
        <v>183</v>
      </c>
      <c r="D4" s="47"/>
      <c r="E4" s="115"/>
      <c r="F4" s="117" t="s">
        <v>184</v>
      </c>
      <c r="G4" s="165" t="s">
        <v>179</v>
      </c>
      <c r="H4" s="165"/>
      <c r="I4" s="166"/>
    </row>
    <row r="5" spans="1:11" ht="11.25" customHeight="1" x14ac:dyDescent="0.25">
      <c r="A5" s="130"/>
      <c r="G5" s="167"/>
      <c r="H5" s="167"/>
      <c r="I5" s="168"/>
    </row>
    <row r="6" spans="1:11" ht="15.75" customHeight="1" x14ac:dyDescent="0.25">
      <c r="A6" s="164" t="s">
        <v>6</v>
      </c>
      <c r="B6" s="164"/>
      <c r="C6" s="164"/>
      <c r="D6" s="164"/>
      <c r="E6" s="164"/>
      <c r="F6" s="164"/>
      <c r="G6" s="164"/>
      <c r="H6" s="164"/>
      <c r="I6" s="164"/>
    </row>
    <row r="7" spans="1:11" s="5" customFormat="1" ht="19.5" customHeight="1" x14ac:dyDescent="0.2">
      <c r="A7" s="52" t="s">
        <v>7</v>
      </c>
      <c r="B7" s="53" t="s">
        <v>205</v>
      </c>
      <c r="C7" s="2" t="s">
        <v>8</v>
      </c>
      <c r="D7" s="2" t="s">
        <v>9</v>
      </c>
      <c r="E7" s="2" t="s">
        <v>10</v>
      </c>
      <c r="F7" s="2" t="s">
        <v>11</v>
      </c>
      <c r="G7" s="3" t="s">
        <v>12</v>
      </c>
      <c r="H7" s="3" t="s">
        <v>13</v>
      </c>
      <c r="I7" s="4" t="s">
        <v>206</v>
      </c>
    </row>
    <row r="8" spans="1:11" ht="16.5" customHeight="1" x14ac:dyDescent="0.25">
      <c r="A8" s="138"/>
      <c r="B8" s="139"/>
      <c r="C8" s="74" t="s">
        <v>14</v>
      </c>
      <c r="D8" s="74"/>
      <c r="E8" s="75"/>
      <c r="F8" s="76"/>
      <c r="G8" s="76"/>
      <c r="H8" s="6" t="str">
        <f>IF(F8&lt;&gt;0,G8*F8,"")</f>
        <v/>
      </c>
      <c r="I8" s="6" t="str">
        <f>H8</f>
        <v/>
      </c>
      <c r="J8" s="7"/>
      <c r="K8" s="7"/>
    </row>
    <row r="9" spans="1:11" ht="17.25" customHeight="1" x14ac:dyDescent="0.25">
      <c r="A9" s="138">
        <v>1</v>
      </c>
      <c r="B9" s="139"/>
      <c r="C9" s="74" t="s">
        <v>15</v>
      </c>
      <c r="D9" s="74"/>
      <c r="E9" s="75"/>
      <c r="F9" s="76"/>
      <c r="G9" s="77"/>
      <c r="H9" s="6"/>
      <c r="I9" s="6"/>
      <c r="J9" s="7"/>
      <c r="K9" s="7"/>
    </row>
    <row r="10" spans="1:11" ht="19.5" customHeight="1" x14ac:dyDescent="0.25">
      <c r="A10" s="140" t="s">
        <v>16</v>
      </c>
      <c r="B10" s="139" t="s">
        <v>17</v>
      </c>
      <c r="C10" s="78" t="s">
        <v>18</v>
      </c>
      <c r="D10" s="79" t="s">
        <v>132</v>
      </c>
      <c r="E10" s="80" t="s">
        <v>19</v>
      </c>
      <c r="F10" s="81">
        <v>4.5</v>
      </c>
      <c r="G10" s="82"/>
      <c r="H10" s="54">
        <f>IF(F10&lt;&gt;0,G10*F10,"")</f>
        <v>0</v>
      </c>
      <c r="I10" s="54">
        <f>H10+H10*I3</f>
        <v>0</v>
      </c>
      <c r="J10" s="7"/>
      <c r="K10" s="7"/>
    </row>
    <row r="11" spans="1:11" ht="12" customHeight="1" x14ac:dyDescent="0.25">
      <c r="A11" s="141"/>
      <c r="B11" s="139"/>
      <c r="C11" s="78"/>
      <c r="D11" s="83"/>
      <c r="E11" s="80"/>
      <c r="F11" s="84"/>
      <c r="G11" s="118" t="s">
        <v>20</v>
      </c>
      <c r="H11" s="103"/>
      <c r="I11" s="103">
        <f>I10</f>
        <v>0</v>
      </c>
      <c r="J11" s="7"/>
      <c r="K11" s="7"/>
    </row>
    <row r="12" spans="1:11" ht="16.5" customHeight="1" x14ac:dyDescent="0.25">
      <c r="A12" s="141">
        <v>2</v>
      </c>
      <c r="B12" s="139"/>
      <c r="C12" s="86" t="s">
        <v>21</v>
      </c>
      <c r="D12" s="87"/>
      <c r="E12" s="80"/>
      <c r="F12" s="84"/>
      <c r="G12" s="88"/>
      <c r="H12" s="55"/>
      <c r="I12" s="55"/>
      <c r="J12" s="7"/>
      <c r="K12" s="7"/>
    </row>
    <row r="13" spans="1:11" ht="15.75" customHeight="1" x14ac:dyDescent="0.25">
      <c r="A13" s="142" t="s">
        <v>22</v>
      </c>
      <c r="B13" s="139" t="s">
        <v>23</v>
      </c>
      <c r="C13" s="89" t="s">
        <v>24</v>
      </c>
      <c r="D13" s="79" t="s">
        <v>133</v>
      </c>
      <c r="E13" s="90" t="s">
        <v>25</v>
      </c>
      <c r="F13" s="88">
        <v>373</v>
      </c>
      <c r="G13" s="88"/>
      <c r="H13" s="54">
        <f>IF(F13&lt;&gt;0,G13*F13,"")</f>
        <v>0</v>
      </c>
      <c r="I13" s="54">
        <f>H13+H13*I3</f>
        <v>0</v>
      </c>
      <c r="J13" s="7"/>
      <c r="K13" s="7"/>
    </row>
    <row r="14" spans="1:11" ht="15.75" customHeight="1" x14ac:dyDescent="0.25">
      <c r="A14" s="142" t="s">
        <v>26</v>
      </c>
      <c r="B14" s="139" t="s">
        <v>27</v>
      </c>
      <c r="C14" s="91" t="s">
        <v>203</v>
      </c>
      <c r="D14" s="79" t="s">
        <v>133</v>
      </c>
      <c r="E14" s="80" t="s">
        <v>25</v>
      </c>
      <c r="F14" s="88">
        <v>373</v>
      </c>
      <c r="G14" s="88">
        <v>0</v>
      </c>
      <c r="H14" s="54">
        <f t="shared" ref="H14:H19" si="0">IF(F14&lt;&gt;0,G14*F14,"")</f>
        <v>0</v>
      </c>
      <c r="I14" s="54">
        <f t="shared" ref="I14:I22" si="1">H14+H14*I4</f>
        <v>0</v>
      </c>
      <c r="J14" s="7"/>
      <c r="K14" s="7"/>
    </row>
    <row r="15" spans="1:11" ht="14.25" customHeight="1" x14ac:dyDescent="0.25">
      <c r="A15" s="142" t="s">
        <v>33</v>
      </c>
      <c r="B15" s="139" t="s">
        <v>28</v>
      </c>
      <c r="C15" s="92" t="s">
        <v>29</v>
      </c>
      <c r="D15" s="79" t="s">
        <v>133</v>
      </c>
      <c r="E15" s="80" t="s">
        <v>25</v>
      </c>
      <c r="F15" s="88">
        <v>373</v>
      </c>
      <c r="G15" s="88"/>
      <c r="H15" s="54">
        <f>IF(F15&lt;&gt;0,G15*F15,"")</f>
        <v>0</v>
      </c>
      <c r="I15" s="54">
        <f>H15+H15*I3</f>
        <v>0</v>
      </c>
      <c r="J15" s="7"/>
      <c r="K15" s="7"/>
    </row>
    <row r="16" spans="1:11" ht="15" customHeight="1" x14ac:dyDescent="0.25">
      <c r="A16" s="142" t="s">
        <v>36</v>
      </c>
      <c r="B16" s="139" t="s">
        <v>30</v>
      </c>
      <c r="C16" s="91" t="s">
        <v>204</v>
      </c>
      <c r="D16" s="79" t="s">
        <v>134</v>
      </c>
      <c r="E16" s="90" t="s">
        <v>25</v>
      </c>
      <c r="F16" s="88">
        <v>130</v>
      </c>
      <c r="G16" s="88">
        <v>0</v>
      </c>
      <c r="H16" s="54">
        <f t="shared" si="0"/>
        <v>0</v>
      </c>
      <c r="I16" s="54">
        <f>H16+H16*I3</f>
        <v>0</v>
      </c>
      <c r="J16" s="7"/>
      <c r="K16" s="7"/>
    </row>
    <row r="17" spans="1:11" ht="16.5" customHeight="1" x14ac:dyDescent="0.25">
      <c r="A17" s="142" t="s">
        <v>38</v>
      </c>
      <c r="B17" s="139" t="s">
        <v>31</v>
      </c>
      <c r="C17" s="91" t="s">
        <v>32</v>
      </c>
      <c r="D17" s="79" t="s">
        <v>134</v>
      </c>
      <c r="E17" s="90" t="s">
        <v>25</v>
      </c>
      <c r="F17" s="88">
        <v>130</v>
      </c>
      <c r="G17" s="88"/>
      <c r="H17" s="54">
        <f>IF(F17&lt;&gt;0,G17*F17,"")</f>
        <v>0</v>
      </c>
      <c r="I17" s="54">
        <f>H17+H17*I3</f>
        <v>0</v>
      </c>
      <c r="J17" s="7"/>
      <c r="K17" s="7"/>
    </row>
    <row r="18" spans="1:11" ht="28.5" customHeight="1" x14ac:dyDescent="0.25">
      <c r="A18" s="142" t="s">
        <v>145</v>
      </c>
      <c r="B18" s="139" t="s">
        <v>34</v>
      </c>
      <c r="C18" s="92" t="s">
        <v>212</v>
      </c>
      <c r="D18" s="93" t="s">
        <v>135</v>
      </c>
      <c r="E18" s="80" t="s">
        <v>35</v>
      </c>
      <c r="F18" s="88">
        <v>592</v>
      </c>
      <c r="G18" s="88"/>
      <c r="H18" s="54">
        <f t="shared" si="0"/>
        <v>0</v>
      </c>
      <c r="I18" s="54">
        <f>H18+H18*I3</f>
        <v>0</v>
      </c>
      <c r="J18" s="7"/>
      <c r="K18" s="7"/>
    </row>
    <row r="19" spans="1:11" ht="30" customHeight="1" x14ac:dyDescent="0.25">
      <c r="A19" s="142" t="s">
        <v>146</v>
      </c>
      <c r="B19" s="139" t="s">
        <v>37</v>
      </c>
      <c r="C19" s="92" t="s">
        <v>213</v>
      </c>
      <c r="D19" s="93" t="s">
        <v>136</v>
      </c>
      <c r="E19" s="80" t="s">
        <v>35</v>
      </c>
      <c r="F19" s="88">
        <v>4656</v>
      </c>
      <c r="G19" s="88"/>
      <c r="H19" s="54">
        <f t="shared" si="0"/>
        <v>0</v>
      </c>
      <c r="I19" s="54">
        <f>H19+H19*I3</f>
        <v>0</v>
      </c>
      <c r="J19" s="7"/>
      <c r="K19" s="7"/>
    </row>
    <row r="20" spans="1:11" ht="27" customHeight="1" x14ac:dyDescent="0.25">
      <c r="A20" s="142" t="s">
        <v>147</v>
      </c>
      <c r="B20" s="139" t="s">
        <v>199</v>
      </c>
      <c r="C20" s="124" t="s">
        <v>200</v>
      </c>
      <c r="D20" s="93" t="s">
        <v>201</v>
      </c>
      <c r="E20" s="80" t="s">
        <v>35</v>
      </c>
      <c r="F20" s="88">
        <v>62.4</v>
      </c>
      <c r="G20" s="88"/>
      <c r="H20" s="54">
        <f>IF(F20&lt;&gt;0,G20*F20,"")</f>
        <v>0</v>
      </c>
      <c r="I20" s="54">
        <f>H20+H20*I3</f>
        <v>0</v>
      </c>
      <c r="J20" s="7"/>
      <c r="K20" s="7"/>
    </row>
    <row r="21" spans="1:11" ht="18.75" customHeight="1" x14ac:dyDescent="0.25">
      <c r="A21" s="142" t="s">
        <v>148</v>
      </c>
      <c r="B21" s="139" t="s">
        <v>39</v>
      </c>
      <c r="C21" s="89" t="s">
        <v>40</v>
      </c>
      <c r="D21" s="79" t="s">
        <v>180</v>
      </c>
      <c r="E21" s="80" t="s">
        <v>35</v>
      </c>
      <c r="F21" s="88">
        <v>4196</v>
      </c>
      <c r="G21" s="88"/>
      <c r="H21" s="54">
        <f>IF(F21&lt;&gt;0,G21*F21,"")</f>
        <v>0</v>
      </c>
      <c r="I21" s="54">
        <f>H21+H21*I3</f>
        <v>0</v>
      </c>
      <c r="J21" s="7"/>
      <c r="K21" s="7"/>
    </row>
    <row r="22" spans="1:11" ht="24.75" customHeight="1" x14ac:dyDescent="0.25">
      <c r="A22" s="142" t="s">
        <v>202</v>
      </c>
      <c r="B22" s="139" t="s">
        <v>178</v>
      </c>
      <c r="C22" s="78" t="s">
        <v>137</v>
      </c>
      <c r="D22" s="83"/>
      <c r="E22" s="80" t="s">
        <v>138</v>
      </c>
      <c r="F22" s="88">
        <v>50</v>
      </c>
      <c r="G22" s="88"/>
      <c r="H22" s="54">
        <f>IF(F22&lt;&gt;0,G22*F22,"")</f>
        <v>0</v>
      </c>
      <c r="I22" s="54">
        <f>H22+H22*I3</f>
        <v>0</v>
      </c>
      <c r="J22" s="7"/>
      <c r="K22" s="7"/>
    </row>
    <row r="23" spans="1:11" ht="12.75" customHeight="1" x14ac:dyDescent="0.25">
      <c r="A23" s="140"/>
      <c r="B23" s="139"/>
      <c r="C23" s="89"/>
      <c r="D23" s="94"/>
      <c r="E23" s="80"/>
      <c r="F23" s="84"/>
      <c r="G23" s="118" t="s">
        <v>20</v>
      </c>
      <c r="H23" s="104"/>
      <c r="I23" s="104">
        <f>SUM(I13:I22)</f>
        <v>0</v>
      </c>
      <c r="J23" s="7"/>
      <c r="K23" s="7"/>
    </row>
    <row r="24" spans="1:11" ht="20.25" customHeight="1" x14ac:dyDescent="0.25">
      <c r="A24" s="138">
        <v>3</v>
      </c>
      <c r="B24" s="139"/>
      <c r="C24" s="86" t="s">
        <v>41</v>
      </c>
      <c r="D24" s="95"/>
      <c r="E24" s="80"/>
      <c r="F24" s="84"/>
      <c r="G24" s="88"/>
      <c r="H24" s="54"/>
      <c r="I24" s="54"/>
      <c r="J24" s="7"/>
      <c r="K24" s="7"/>
    </row>
    <row r="25" spans="1:11" ht="36" customHeight="1" x14ac:dyDescent="0.25">
      <c r="A25" s="142" t="s">
        <v>107</v>
      </c>
      <c r="B25" s="139" t="s">
        <v>187</v>
      </c>
      <c r="C25" s="121" t="s">
        <v>188</v>
      </c>
      <c r="D25" s="78" t="s">
        <v>167</v>
      </c>
      <c r="E25" s="80" t="s">
        <v>43</v>
      </c>
      <c r="F25" s="88">
        <v>12</v>
      </c>
      <c r="G25" s="88"/>
      <c r="H25" s="54">
        <f>IF(F25&lt;&gt;0,G25*F25,"")</f>
        <v>0</v>
      </c>
      <c r="I25" s="54">
        <f>H25+H25*I3</f>
        <v>0</v>
      </c>
      <c r="J25" s="7"/>
      <c r="K25" s="7"/>
    </row>
    <row r="26" spans="1:11" ht="38.25" x14ac:dyDescent="0.25">
      <c r="A26" s="142" t="s">
        <v>42</v>
      </c>
      <c r="B26" s="139" t="s">
        <v>139</v>
      </c>
      <c r="C26" s="96" t="s">
        <v>140</v>
      </c>
      <c r="D26" s="78" t="s">
        <v>168</v>
      </c>
      <c r="E26" s="80" t="s">
        <v>43</v>
      </c>
      <c r="F26" s="88">
        <v>5</v>
      </c>
      <c r="G26" s="88"/>
      <c r="H26" s="54">
        <f>IF(F26&lt;&gt;0,G26*F26,"")</f>
        <v>0</v>
      </c>
      <c r="I26" s="54">
        <f>H26+H26*I3</f>
        <v>0</v>
      </c>
      <c r="J26" s="7"/>
      <c r="K26" s="7"/>
    </row>
    <row r="27" spans="1:11" ht="27" customHeight="1" x14ac:dyDescent="0.25">
      <c r="A27" s="142" t="s">
        <v>108</v>
      </c>
      <c r="B27" s="139" t="s">
        <v>141</v>
      </c>
      <c r="C27" s="97" t="s">
        <v>142</v>
      </c>
      <c r="D27" s="98" t="s">
        <v>168</v>
      </c>
      <c r="E27" s="80" t="s">
        <v>25</v>
      </c>
      <c r="F27" s="88">
        <v>8</v>
      </c>
      <c r="G27" s="88"/>
      <c r="H27" s="54">
        <f>IF(F27&lt;&gt;0,G27*F27,"")</f>
        <v>0</v>
      </c>
      <c r="I27" s="54">
        <f>H27+H27*I3</f>
        <v>0</v>
      </c>
      <c r="J27" s="7"/>
      <c r="K27" s="7"/>
    </row>
    <row r="28" spans="1:11" ht="18" customHeight="1" x14ac:dyDescent="0.25">
      <c r="A28" s="142" t="s">
        <v>109</v>
      </c>
      <c r="B28" s="139" t="s">
        <v>143</v>
      </c>
      <c r="C28" s="96" t="s">
        <v>144</v>
      </c>
      <c r="D28" s="99" t="s">
        <v>168</v>
      </c>
      <c r="E28" s="80" t="s">
        <v>43</v>
      </c>
      <c r="F28" s="88">
        <v>5</v>
      </c>
      <c r="G28" s="88"/>
      <c r="H28" s="54">
        <f>IF(F28&lt;&gt;0,G28*F28,"")</f>
        <v>0</v>
      </c>
      <c r="I28" s="54">
        <f>H28+H28*I3</f>
        <v>0</v>
      </c>
      <c r="J28" s="7"/>
      <c r="K28" s="7"/>
    </row>
    <row r="29" spans="1:11" ht="15.75" customHeight="1" x14ac:dyDescent="0.25">
      <c r="A29" s="141"/>
      <c r="B29" s="139"/>
      <c r="C29" s="86"/>
      <c r="D29" s="78"/>
      <c r="E29" s="80"/>
      <c r="F29" s="84"/>
      <c r="G29" s="118" t="s">
        <v>20</v>
      </c>
      <c r="H29" s="104"/>
      <c r="I29" s="104">
        <f>SUM(I25:I28)</f>
        <v>0</v>
      </c>
      <c r="J29" s="7"/>
      <c r="K29" s="7"/>
    </row>
    <row r="30" spans="1:11" x14ac:dyDescent="0.25">
      <c r="A30" s="141">
        <v>4</v>
      </c>
      <c r="B30" s="139"/>
      <c r="C30" s="86" t="s">
        <v>166</v>
      </c>
      <c r="D30" s="78"/>
      <c r="E30" s="80"/>
      <c r="F30" s="84"/>
      <c r="G30" s="85"/>
      <c r="H30" s="56"/>
      <c r="I30" s="56"/>
      <c r="J30" s="7"/>
      <c r="K30" s="7"/>
    </row>
    <row r="31" spans="1:11" ht="37.5" customHeight="1" x14ac:dyDescent="0.25">
      <c r="A31" s="142" t="s">
        <v>112</v>
      </c>
      <c r="B31" s="139" t="s">
        <v>149</v>
      </c>
      <c r="C31" s="89" t="s">
        <v>214</v>
      </c>
      <c r="D31" s="79" t="s">
        <v>150</v>
      </c>
      <c r="E31" s="80" t="s">
        <v>35</v>
      </c>
      <c r="F31" s="88">
        <v>1.85</v>
      </c>
      <c r="G31" s="88"/>
      <c r="H31" s="54">
        <f>IF(F31&lt;&gt;0,G31*F31,"")</f>
        <v>0</v>
      </c>
      <c r="I31" s="54">
        <f>H31+H31*I3</f>
        <v>0</v>
      </c>
      <c r="J31" s="7"/>
      <c r="K31" s="7"/>
    </row>
    <row r="32" spans="1:11" ht="33" customHeight="1" x14ac:dyDescent="0.25">
      <c r="A32" s="142" t="s">
        <v>113</v>
      </c>
      <c r="B32" s="139" t="s">
        <v>149</v>
      </c>
      <c r="C32" s="89" t="s">
        <v>215</v>
      </c>
      <c r="D32" s="79" t="s">
        <v>151</v>
      </c>
      <c r="E32" s="80" t="s">
        <v>35</v>
      </c>
      <c r="F32" s="88">
        <v>1.43</v>
      </c>
      <c r="G32" s="88"/>
      <c r="H32" s="54">
        <f t="shared" ref="H32:H36" si="2">IF(F32&lt;&gt;0,G32*F32,"")</f>
        <v>0</v>
      </c>
      <c r="I32" s="54">
        <f>H32+H32*I3</f>
        <v>0</v>
      </c>
      <c r="J32" s="7"/>
      <c r="K32" s="7"/>
    </row>
    <row r="33" spans="1:11" ht="15.75" customHeight="1" x14ac:dyDescent="0.25">
      <c r="A33" s="142" t="s">
        <v>114</v>
      </c>
      <c r="B33" s="139" t="s">
        <v>152</v>
      </c>
      <c r="C33" s="89" t="s">
        <v>115</v>
      </c>
      <c r="D33" s="79" t="s">
        <v>153</v>
      </c>
      <c r="E33" s="80" t="s">
        <v>25</v>
      </c>
      <c r="F33" s="88">
        <v>28</v>
      </c>
      <c r="G33" s="88"/>
      <c r="H33" s="54">
        <f t="shared" si="2"/>
        <v>0</v>
      </c>
      <c r="I33" s="54">
        <f>H33+H33*I3</f>
        <v>0</v>
      </c>
      <c r="J33" s="7"/>
      <c r="K33" s="7"/>
    </row>
    <row r="34" spans="1:11" ht="15.75" customHeight="1" x14ac:dyDescent="0.25">
      <c r="A34" s="142" t="s">
        <v>116</v>
      </c>
      <c r="B34" s="139" t="s">
        <v>171</v>
      </c>
      <c r="C34" s="89" t="s">
        <v>173</v>
      </c>
      <c r="D34" s="79" t="s">
        <v>189</v>
      </c>
      <c r="E34" s="80" t="s">
        <v>35</v>
      </c>
      <c r="F34" s="88">
        <v>8.83</v>
      </c>
      <c r="G34" s="88"/>
      <c r="H34" s="54">
        <f t="shared" si="2"/>
        <v>0</v>
      </c>
      <c r="I34" s="54">
        <f>H34+H34*I3</f>
        <v>0</v>
      </c>
      <c r="J34" s="7"/>
      <c r="K34" s="7"/>
    </row>
    <row r="35" spans="1:11" ht="19.5" customHeight="1" x14ac:dyDescent="0.25">
      <c r="A35" s="142" t="s">
        <v>117</v>
      </c>
      <c r="B35" s="139" t="s">
        <v>154</v>
      </c>
      <c r="C35" s="89" t="s">
        <v>172</v>
      </c>
      <c r="D35" s="79" t="s">
        <v>195</v>
      </c>
      <c r="E35" s="80" t="s">
        <v>35</v>
      </c>
      <c r="F35" s="88">
        <v>4.12</v>
      </c>
      <c r="G35" s="88"/>
      <c r="H35" s="54">
        <f>IF(F35&lt;&gt;0,G35*F35,"")</f>
        <v>0</v>
      </c>
      <c r="I35" s="54">
        <f>H35+H35*I3</f>
        <v>0</v>
      </c>
      <c r="J35" s="7">
        <f>SUM(F34:F37)</f>
        <v>17.52</v>
      </c>
      <c r="K35" s="7"/>
    </row>
    <row r="36" spans="1:11" ht="15.75" customHeight="1" x14ac:dyDescent="0.25">
      <c r="A36" s="142" t="s">
        <v>118</v>
      </c>
      <c r="B36" s="139" t="s">
        <v>154</v>
      </c>
      <c r="C36" s="89" t="s">
        <v>174</v>
      </c>
      <c r="D36" s="79" t="s">
        <v>190</v>
      </c>
      <c r="E36" s="80" t="s">
        <v>35</v>
      </c>
      <c r="F36" s="88">
        <v>0.82</v>
      </c>
      <c r="G36" s="88"/>
      <c r="H36" s="54">
        <f t="shared" si="2"/>
        <v>0</v>
      </c>
      <c r="I36" s="54">
        <f>H36+H36*I3</f>
        <v>0</v>
      </c>
      <c r="J36" s="7"/>
      <c r="K36" s="7"/>
    </row>
    <row r="37" spans="1:11" ht="15.75" customHeight="1" x14ac:dyDescent="0.25">
      <c r="A37" s="142" t="s">
        <v>119</v>
      </c>
      <c r="B37" s="139" t="s">
        <v>154</v>
      </c>
      <c r="C37" s="89" t="s">
        <v>175</v>
      </c>
      <c r="D37" s="79" t="s">
        <v>191</v>
      </c>
      <c r="E37" s="80" t="s">
        <v>35</v>
      </c>
      <c r="F37" s="88">
        <v>3.75</v>
      </c>
      <c r="G37" s="88"/>
      <c r="H37" s="54">
        <f t="shared" ref="H37:H46" si="3">IF(F37&lt;&gt;0,G37*F37,"")</f>
        <v>0</v>
      </c>
      <c r="I37" s="54">
        <f>H37+H37*I3</f>
        <v>0</v>
      </c>
      <c r="J37" s="7"/>
      <c r="K37" s="7"/>
    </row>
    <row r="38" spans="1:11" ht="18.75" customHeight="1" x14ac:dyDescent="0.25">
      <c r="A38" s="142" t="s">
        <v>120</v>
      </c>
      <c r="B38" s="139" t="s">
        <v>155</v>
      </c>
      <c r="C38" s="89" t="s">
        <v>121</v>
      </c>
      <c r="D38" s="79" t="s">
        <v>192</v>
      </c>
      <c r="E38" s="80" t="s">
        <v>35</v>
      </c>
      <c r="F38" s="88">
        <v>17.52</v>
      </c>
      <c r="G38" s="88"/>
      <c r="H38" s="54">
        <f t="shared" si="3"/>
        <v>0</v>
      </c>
      <c r="I38" s="54">
        <f>H38+H38*I3</f>
        <v>0</v>
      </c>
      <c r="J38" s="7"/>
      <c r="K38" s="7"/>
    </row>
    <row r="39" spans="1:11" ht="15.75" customHeight="1" x14ac:dyDescent="0.25">
      <c r="A39" s="142" t="s">
        <v>122</v>
      </c>
      <c r="B39" s="139" t="s">
        <v>156</v>
      </c>
      <c r="C39" s="89" t="s">
        <v>123</v>
      </c>
      <c r="D39" s="79" t="s">
        <v>196</v>
      </c>
      <c r="E39" s="80" t="s">
        <v>19</v>
      </c>
      <c r="F39" s="88">
        <v>52.56</v>
      </c>
      <c r="G39" s="88"/>
      <c r="H39" s="54">
        <f t="shared" si="3"/>
        <v>0</v>
      </c>
      <c r="I39" s="54">
        <f>H39+H39*I3</f>
        <v>0</v>
      </c>
      <c r="J39" s="7"/>
      <c r="K39" s="7"/>
    </row>
    <row r="40" spans="1:11" ht="15.75" customHeight="1" x14ac:dyDescent="0.25">
      <c r="A40" s="142" t="s">
        <v>124</v>
      </c>
      <c r="B40" s="139" t="s">
        <v>177</v>
      </c>
      <c r="C40" s="89" t="s">
        <v>125</v>
      </c>
      <c r="D40" s="79" t="s">
        <v>197</v>
      </c>
      <c r="E40" s="80" t="s">
        <v>126</v>
      </c>
      <c r="F40" s="88">
        <v>525.6</v>
      </c>
      <c r="G40" s="88"/>
      <c r="H40" s="54">
        <f t="shared" si="3"/>
        <v>0</v>
      </c>
      <c r="I40" s="54">
        <f>H40+H40*I3</f>
        <v>0</v>
      </c>
      <c r="J40" s="7"/>
      <c r="K40" s="7"/>
    </row>
    <row r="41" spans="1:11" ht="21" customHeight="1" x14ac:dyDescent="0.25">
      <c r="A41" s="142" t="s">
        <v>127</v>
      </c>
      <c r="B41" s="139" t="s">
        <v>176</v>
      </c>
      <c r="C41" s="89" t="s">
        <v>158</v>
      </c>
      <c r="D41" s="79" t="s">
        <v>198</v>
      </c>
      <c r="E41" s="80" t="s">
        <v>19</v>
      </c>
      <c r="F41" s="88">
        <v>15.2</v>
      </c>
      <c r="G41" s="88"/>
      <c r="H41" s="54">
        <f t="shared" si="3"/>
        <v>0</v>
      </c>
      <c r="I41" s="54">
        <f>H41+H41*I3</f>
        <v>0</v>
      </c>
      <c r="J41" s="7"/>
      <c r="K41" s="7"/>
    </row>
    <row r="42" spans="1:11" ht="19.5" customHeight="1" x14ac:dyDescent="0.25">
      <c r="A42" s="142" t="s">
        <v>128</v>
      </c>
      <c r="B42" s="139" t="s">
        <v>157</v>
      </c>
      <c r="C42" s="89" t="s">
        <v>159</v>
      </c>
      <c r="D42" s="79" t="s">
        <v>193</v>
      </c>
      <c r="E42" s="80" t="s">
        <v>19</v>
      </c>
      <c r="F42" s="88">
        <v>68.84</v>
      </c>
      <c r="G42" s="88"/>
      <c r="H42" s="54">
        <f t="shared" si="3"/>
        <v>0</v>
      </c>
      <c r="I42" s="54">
        <f>H42+H42*I3</f>
        <v>0</v>
      </c>
      <c r="J42" s="7"/>
      <c r="K42" s="7"/>
    </row>
    <row r="43" spans="1:11" ht="15.75" customHeight="1" x14ac:dyDescent="0.25">
      <c r="A43" s="142" t="s">
        <v>129</v>
      </c>
      <c r="B43" s="139" t="s">
        <v>160</v>
      </c>
      <c r="C43" s="89" t="s">
        <v>110</v>
      </c>
      <c r="D43" s="79" t="s">
        <v>161</v>
      </c>
      <c r="E43" s="80" t="s">
        <v>19</v>
      </c>
      <c r="F43" s="88">
        <v>153.68</v>
      </c>
      <c r="G43" s="88"/>
      <c r="H43" s="54">
        <f t="shared" si="3"/>
        <v>0</v>
      </c>
      <c r="I43" s="54">
        <f>H43+H43*I3</f>
        <v>0</v>
      </c>
      <c r="J43" s="7"/>
      <c r="K43" s="7"/>
    </row>
    <row r="44" spans="1:11" ht="15.75" customHeight="1" x14ac:dyDescent="0.25">
      <c r="A44" s="142" t="s">
        <v>130</v>
      </c>
      <c r="B44" s="139" t="s">
        <v>162</v>
      </c>
      <c r="C44" s="89" t="s">
        <v>111</v>
      </c>
      <c r="D44" s="79" t="s">
        <v>161</v>
      </c>
      <c r="E44" s="80" t="s">
        <v>19</v>
      </c>
      <c r="F44" s="88">
        <v>153.68</v>
      </c>
      <c r="G44" s="88"/>
      <c r="H44" s="54">
        <f t="shared" si="3"/>
        <v>0</v>
      </c>
      <c r="I44" s="54">
        <f>H44+H44*I3</f>
        <v>0</v>
      </c>
      <c r="J44" s="7"/>
      <c r="K44" s="7"/>
    </row>
    <row r="45" spans="1:11" ht="21" customHeight="1" x14ac:dyDescent="0.25">
      <c r="A45" s="142" t="s">
        <v>169</v>
      </c>
      <c r="B45" s="139" t="s">
        <v>163</v>
      </c>
      <c r="C45" s="89" t="s">
        <v>131</v>
      </c>
      <c r="D45" s="79" t="s">
        <v>194</v>
      </c>
      <c r="E45" s="80" t="s">
        <v>35</v>
      </c>
      <c r="F45" s="88">
        <v>9</v>
      </c>
      <c r="G45" s="88"/>
      <c r="H45" s="54">
        <f t="shared" si="3"/>
        <v>0</v>
      </c>
      <c r="I45" s="54">
        <f>H45+H45*I3</f>
        <v>0</v>
      </c>
      <c r="J45" s="7"/>
      <c r="K45" s="7"/>
    </row>
    <row r="46" spans="1:11" ht="15.75" customHeight="1" x14ac:dyDescent="0.25">
      <c r="A46" s="142" t="s">
        <v>170</v>
      </c>
      <c r="B46" s="139" t="s">
        <v>164</v>
      </c>
      <c r="C46" s="89" t="s">
        <v>165</v>
      </c>
      <c r="D46" s="95"/>
      <c r="E46" s="80" t="s">
        <v>35</v>
      </c>
      <c r="F46" s="88">
        <v>3.89</v>
      </c>
      <c r="G46" s="88"/>
      <c r="H46" s="54">
        <f t="shared" si="3"/>
        <v>0</v>
      </c>
      <c r="I46" s="54">
        <f>H46+H46*I3</f>
        <v>0</v>
      </c>
      <c r="J46" s="7"/>
      <c r="K46" s="7"/>
    </row>
    <row r="47" spans="1:11" ht="14.25" customHeight="1" x14ac:dyDescent="0.25">
      <c r="A47" s="142"/>
      <c r="B47" s="139"/>
      <c r="C47" s="89"/>
      <c r="D47" s="95"/>
      <c r="E47" s="75"/>
      <c r="F47" s="77"/>
      <c r="G47" s="118" t="s">
        <v>20</v>
      </c>
      <c r="H47" s="104"/>
      <c r="I47" s="104">
        <f>SUM(I31:I46)</f>
        <v>0</v>
      </c>
      <c r="J47" s="7"/>
      <c r="K47" s="7"/>
    </row>
    <row r="48" spans="1:11" ht="17.25" customHeight="1" x14ac:dyDescent="0.25">
      <c r="A48" s="100"/>
      <c r="B48" s="101"/>
      <c r="C48" s="94"/>
      <c r="D48" s="89"/>
      <c r="E48" s="75"/>
      <c r="F48" s="76"/>
      <c r="G48" s="102" t="s">
        <v>68</v>
      </c>
      <c r="H48" s="57">
        <f>(SUM(H10:H46))</f>
        <v>0</v>
      </c>
      <c r="I48" s="57">
        <f>I47+I29+I23+I11</f>
        <v>0</v>
      </c>
      <c r="J48" s="7"/>
      <c r="K48" s="7"/>
    </row>
    <row r="49" spans="1:11" ht="17.25" customHeight="1" x14ac:dyDescent="0.25">
      <c r="A49" s="105"/>
      <c r="B49" s="106"/>
      <c r="C49" s="107"/>
      <c r="D49" s="108"/>
      <c r="E49" s="109"/>
      <c r="F49" s="151" t="s">
        <v>44</v>
      </c>
      <c r="G49" s="152"/>
      <c r="H49" s="119">
        <f>H48</f>
        <v>0</v>
      </c>
      <c r="I49" s="110"/>
      <c r="J49" s="7"/>
      <c r="K49" s="7"/>
    </row>
    <row r="50" spans="1:11" s="8" customFormat="1" ht="18.75" customHeight="1" x14ac:dyDescent="0.2">
      <c r="A50" s="131"/>
      <c r="C50" s="122" t="s">
        <v>208</v>
      </c>
      <c r="D50" s="9"/>
      <c r="E50" s="179" t="s">
        <v>216</v>
      </c>
      <c r="F50" s="179"/>
      <c r="G50" s="180" t="s">
        <v>217</v>
      </c>
      <c r="H50" s="120">
        <f>H49+H49*I3</f>
        <v>0</v>
      </c>
      <c r="I50" s="110"/>
      <c r="J50" s="10"/>
      <c r="K50" s="7"/>
    </row>
    <row r="51" spans="1:11" ht="12.75" customHeight="1" x14ac:dyDescent="0.25">
      <c r="A51" s="130"/>
      <c r="C51"/>
      <c r="D51"/>
      <c r="E51"/>
      <c r="F51" s="153"/>
      <c r="G51" s="154"/>
      <c r="I51" s="132"/>
    </row>
    <row r="52" spans="1:11" ht="24.75" customHeight="1" x14ac:dyDescent="0.25">
      <c r="A52" s="130"/>
      <c r="B52" s="11"/>
      <c r="E52" s="147" t="s">
        <v>210</v>
      </c>
      <c r="H52" s="123"/>
      <c r="I52" s="133"/>
    </row>
    <row r="53" spans="1:11" ht="12.75" customHeight="1" x14ac:dyDescent="0.25">
      <c r="A53" s="130"/>
      <c r="B53" s="11"/>
      <c r="D53" s="12"/>
      <c r="E53" s="150" t="s">
        <v>209</v>
      </c>
      <c r="H53" s="123"/>
      <c r="I53" s="133"/>
    </row>
    <row r="54" spans="1:11" ht="12.75" customHeight="1" x14ac:dyDescent="0.25">
      <c r="A54" s="130"/>
      <c r="B54" s="13"/>
      <c r="D54" s="12"/>
      <c r="E54" s="150" t="s">
        <v>211</v>
      </c>
      <c r="H54" s="13"/>
      <c r="I54" s="137"/>
    </row>
    <row r="55" spans="1:11" ht="8.25" customHeight="1" x14ac:dyDescent="0.25">
      <c r="A55" s="134"/>
      <c r="B55" s="46"/>
      <c r="C55" s="46"/>
      <c r="D55" s="46"/>
      <c r="E55" s="46"/>
      <c r="F55" s="46"/>
      <c r="G55" s="46"/>
      <c r="H55" s="46"/>
      <c r="I55" s="135"/>
    </row>
  </sheetData>
  <mergeCells count="9">
    <mergeCell ref="F51:G51"/>
    <mergeCell ref="E50:F50"/>
    <mergeCell ref="F49:G49"/>
    <mergeCell ref="A1:I1"/>
    <mergeCell ref="A2:B2"/>
    <mergeCell ref="A3:B3"/>
    <mergeCell ref="A4:B4"/>
    <mergeCell ref="A6:I6"/>
    <mergeCell ref="G4:I5"/>
  </mergeCells>
  <pageMargins left="0.59055118110236227" right="0.39370078740157483" top="0.43307086614173229" bottom="0.39370078740157483" header="0" footer="0"/>
  <pageSetup paperSize="9" scale="105" orientation="landscape" horizontalDpi="300" verticalDpi="300" r:id="rId1"/>
  <headerFooter>
    <oddFooter>&amp;CPágina &amp;P de &amp;N</oddFooter>
  </headerFooter>
  <rowBreaks count="2" manualBreakCount="2">
    <brk id="24" max="8" man="1"/>
    <brk id="3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zoomScale="140" zoomScaleNormal="140" workbookViewId="0">
      <selection activeCell="C6" sqref="C6:C10"/>
    </sheetView>
  </sheetViews>
  <sheetFormatPr defaultColWidth="9" defaultRowHeight="15" x14ac:dyDescent="0.25"/>
  <cols>
    <col min="1" max="1" width="52.28515625" customWidth="1"/>
    <col min="3" max="3" width="14.28515625" customWidth="1"/>
  </cols>
  <sheetData>
    <row r="1" spans="1:7" ht="15" customHeight="1" x14ac:dyDescent="0.25"/>
    <row r="2" spans="1:7" ht="21" customHeight="1" x14ac:dyDescent="0.35">
      <c r="A2" s="169" t="s">
        <v>45</v>
      </c>
      <c r="B2" s="169"/>
      <c r="C2" s="169"/>
      <c r="D2" s="169"/>
      <c r="E2" s="169"/>
      <c r="F2" s="169"/>
      <c r="G2" s="169"/>
    </row>
    <row r="3" spans="1:7" ht="15" customHeight="1" x14ac:dyDescent="0.25">
      <c r="B3" s="14"/>
      <c r="C3" s="15"/>
      <c r="D3" s="15"/>
    </row>
    <row r="4" spans="1:7" ht="15" customHeight="1" x14ac:dyDescent="0.25">
      <c r="A4" s="14"/>
      <c r="B4" s="14"/>
      <c r="C4" s="16"/>
      <c r="D4" s="16"/>
      <c r="E4" s="170" t="s">
        <v>46</v>
      </c>
      <c r="F4" s="170"/>
      <c r="G4" s="170"/>
    </row>
    <row r="5" spans="1:7" s="21" customFormat="1" ht="66.75" customHeight="1" x14ac:dyDescent="0.25">
      <c r="A5" s="17" t="s">
        <v>47</v>
      </c>
      <c r="B5" s="17" t="s">
        <v>48</v>
      </c>
      <c r="C5" s="18" t="s">
        <v>49</v>
      </c>
      <c r="D5" s="19" t="s">
        <v>50</v>
      </c>
      <c r="E5" s="20" t="s">
        <v>51</v>
      </c>
      <c r="F5" s="20" t="s">
        <v>52</v>
      </c>
      <c r="G5" s="20" t="s">
        <v>53</v>
      </c>
    </row>
    <row r="6" spans="1:7" ht="15" customHeight="1" x14ac:dyDescent="0.25">
      <c r="A6" s="22" t="s">
        <v>54</v>
      </c>
      <c r="B6" s="23" t="s">
        <v>55</v>
      </c>
      <c r="C6" s="24"/>
      <c r="D6" s="25" t="str">
        <f t="shared" ref="D6:D11" si="0">IF(AND(C6&gt;=E6,C6&lt;=G6),"OK","Não OK")</f>
        <v>Não OK</v>
      </c>
      <c r="E6" s="26">
        <v>0.11</v>
      </c>
      <c r="F6" s="26">
        <v>4.07</v>
      </c>
      <c r="G6" s="26">
        <v>8.0299999999999994</v>
      </c>
    </row>
    <row r="7" spans="1:7" ht="15" customHeight="1" x14ac:dyDescent="0.25">
      <c r="A7" s="22" t="s">
        <v>56</v>
      </c>
      <c r="B7" s="23" t="s">
        <v>57</v>
      </c>
      <c r="C7" s="24"/>
      <c r="D7" s="25" t="str">
        <f t="shared" si="0"/>
        <v>OK</v>
      </c>
      <c r="E7" s="26">
        <v>0</v>
      </c>
      <c r="F7" s="26">
        <v>0.59</v>
      </c>
      <c r="G7" s="26">
        <v>1.2</v>
      </c>
    </row>
    <row r="8" spans="1:7" ht="15" customHeight="1" x14ac:dyDescent="0.25">
      <c r="A8" s="22" t="s">
        <v>58</v>
      </c>
      <c r="B8" s="23" t="s">
        <v>59</v>
      </c>
      <c r="C8" s="24"/>
      <c r="D8" s="25" t="str">
        <f t="shared" si="0"/>
        <v>OK</v>
      </c>
      <c r="E8" s="26">
        <v>0</v>
      </c>
      <c r="F8" s="26">
        <v>1.18</v>
      </c>
      <c r="G8" s="26">
        <v>2.4700000000000002</v>
      </c>
    </row>
    <row r="9" spans="1:7" ht="15" customHeight="1" x14ac:dyDescent="0.25">
      <c r="A9" s="22" t="s">
        <v>60</v>
      </c>
      <c r="B9" s="23" t="s">
        <v>61</v>
      </c>
      <c r="C9" s="24"/>
      <c r="D9" s="25" t="str">
        <f t="shared" si="0"/>
        <v>Não OK</v>
      </c>
      <c r="E9" s="26">
        <v>6.03</v>
      </c>
      <c r="F9" s="26">
        <v>7.65</v>
      </c>
      <c r="G9" s="26">
        <v>9.0299999999999994</v>
      </c>
    </row>
    <row r="10" spans="1:7" ht="15.75" customHeight="1" x14ac:dyDescent="0.25">
      <c r="A10" s="27" t="s">
        <v>62</v>
      </c>
      <c r="B10" s="28" t="s">
        <v>63</v>
      </c>
      <c r="C10" s="29"/>
      <c r="D10" s="30" t="str">
        <f t="shared" si="0"/>
        <v>Não OK</v>
      </c>
      <c r="E10" s="31">
        <v>3.83</v>
      </c>
      <c r="F10" s="31">
        <v>6.9</v>
      </c>
      <c r="G10" s="31">
        <v>9.9600000000000009</v>
      </c>
    </row>
    <row r="11" spans="1:7" s="21" customFormat="1" ht="84.75" customHeight="1" x14ac:dyDescent="0.25">
      <c r="A11" s="32" t="s">
        <v>64</v>
      </c>
      <c r="B11" s="33" t="s">
        <v>65</v>
      </c>
      <c r="C11" s="34">
        <f>(((1+$C$6/100)*(1+$C$7/100)*(1+$C$8/100)*(1+$C$10/100))/(1-($C$9/100))-1)*100</f>
        <v>0</v>
      </c>
      <c r="D11" s="35" t="str">
        <f t="shared" si="0"/>
        <v>Não OK</v>
      </c>
      <c r="E11" s="36">
        <v>20</v>
      </c>
      <c r="F11" s="36">
        <v>25</v>
      </c>
      <c r="G11" s="36">
        <v>30</v>
      </c>
    </row>
  </sheetData>
  <sheetProtection sheet="1" objects="1" scenarios="1"/>
  <mergeCells count="2">
    <mergeCell ref="A2:G2"/>
    <mergeCell ref="E4:G4"/>
  </mergeCells>
  <conditionalFormatting sqref="D6:D11">
    <cfRule type="cellIs" dxfId="1" priority="2" operator="equal">
      <formula>"NÃO OK"</formula>
    </cfRule>
    <cfRule type="cellIs" dxfId="0" priority="3" operator="equal">
      <formula>"OK"</formula>
    </cfRule>
  </conditionalFormatting>
  <pageMargins left="0.82708333333333295" right="0.51180555555555496" top="1.4222222222222201" bottom="0.78749999999999998" header="0.51180555555555496" footer="0.51180555555555496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W59"/>
  <sheetViews>
    <sheetView zoomScale="140" zoomScaleNormal="140" workbookViewId="0">
      <selection activeCell="L41" sqref="L41"/>
    </sheetView>
  </sheetViews>
  <sheetFormatPr defaultColWidth="9.140625" defaultRowHeight="15" x14ac:dyDescent="0.25"/>
  <cols>
    <col min="1" max="1" width="3.42578125" style="1" customWidth="1"/>
    <col min="2" max="2" width="30.140625" style="1" customWidth="1"/>
    <col min="3" max="3" width="9.42578125" style="1" customWidth="1"/>
    <col min="4" max="4" width="19.140625" style="1" customWidth="1"/>
    <col min="5" max="7" width="12.7109375" style="1" customWidth="1"/>
    <col min="8" max="8" width="12.5703125" style="1" customWidth="1"/>
    <col min="9" max="257" width="9.140625" style="1"/>
  </cols>
  <sheetData>
    <row r="1" spans="1:8" ht="70.5" customHeight="1" x14ac:dyDescent="0.25">
      <c r="A1" s="172"/>
      <c r="B1" s="172"/>
      <c r="C1" s="172"/>
      <c r="D1" s="172"/>
      <c r="E1" s="172"/>
      <c r="F1" s="172"/>
      <c r="G1" s="172"/>
    </row>
    <row r="2" spans="1:8" ht="18.75" customHeight="1" x14ac:dyDescent="0.25">
      <c r="A2" s="176" t="s">
        <v>181</v>
      </c>
      <c r="B2" s="177"/>
      <c r="C2" s="177"/>
      <c r="D2" s="177"/>
      <c r="E2" s="177"/>
      <c r="F2" s="177"/>
      <c r="G2" s="177"/>
      <c r="H2" s="178"/>
    </row>
    <row r="3" spans="1:8" ht="20.25" customHeight="1" x14ac:dyDescent="0.25">
      <c r="A3" s="173" t="s">
        <v>66</v>
      </c>
      <c r="B3" s="174"/>
      <c r="C3" s="174"/>
      <c r="D3" s="174"/>
      <c r="E3" s="174"/>
      <c r="F3" s="174"/>
      <c r="G3" s="174"/>
      <c r="H3" s="175"/>
    </row>
    <row r="4" spans="1:8" ht="18.75" customHeight="1" x14ac:dyDescent="0.25">
      <c r="A4" s="173" t="s">
        <v>219</v>
      </c>
      <c r="B4" s="174"/>
      <c r="C4" s="174"/>
      <c r="D4" s="174"/>
      <c r="E4" s="174"/>
      <c r="F4" s="174"/>
      <c r="G4" s="174"/>
      <c r="H4" s="175"/>
    </row>
    <row r="5" spans="1:8" ht="18.75" customHeight="1" x14ac:dyDescent="0.25">
      <c r="A5" s="173" t="s">
        <v>182</v>
      </c>
      <c r="B5" s="174"/>
      <c r="C5" s="174"/>
      <c r="D5" s="174"/>
      <c r="E5" s="174"/>
      <c r="F5" s="174"/>
      <c r="G5" s="174"/>
      <c r="H5" s="175"/>
    </row>
    <row r="6" spans="1:8" ht="11.25" customHeight="1" x14ac:dyDescent="0.25"/>
    <row r="7" spans="1:8" ht="31.5" customHeight="1" x14ac:dyDescent="0.25">
      <c r="A7" s="58"/>
      <c r="B7" s="59" t="s">
        <v>67</v>
      </c>
      <c r="C7" s="60"/>
      <c r="D7" s="37" t="s">
        <v>68</v>
      </c>
      <c r="E7" s="38" t="s">
        <v>69</v>
      </c>
      <c r="F7" s="38" t="s">
        <v>70</v>
      </c>
      <c r="G7" s="38" t="s">
        <v>71</v>
      </c>
      <c r="H7" s="38" t="s">
        <v>185</v>
      </c>
    </row>
    <row r="8" spans="1:8" ht="18.75" customHeight="1" x14ac:dyDescent="0.25">
      <c r="A8" s="58">
        <v>1</v>
      </c>
      <c r="B8" s="61" t="s">
        <v>72</v>
      </c>
      <c r="C8" s="60"/>
      <c r="D8" s="39"/>
      <c r="E8" s="40"/>
      <c r="F8" s="41"/>
      <c r="G8" s="41"/>
      <c r="H8" s="40">
        <f>SUM(E8:G8)</f>
        <v>0</v>
      </c>
    </row>
    <row r="9" spans="1:8" ht="27" hidden="1" customHeight="1" x14ac:dyDescent="0.25">
      <c r="A9" s="58"/>
      <c r="B9" s="62" t="s">
        <v>73</v>
      </c>
      <c r="C9" s="63">
        <v>2870</v>
      </c>
      <c r="D9" s="39" t="e">
        <f>#REF!*1.3</f>
        <v>#REF!</v>
      </c>
      <c r="E9" s="41"/>
      <c r="F9" s="41"/>
      <c r="G9" s="41"/>
    </row>
    <row r="10" spans="1:8" ht="40.5" hidden="1" customHeight="1" x14ac:dyDescent="0.25">
      <c r="A10" s="58"/>
      <c r="B10" s="62" t="s">
        <v>74</v>
      </c>
      <c r="C10" s="64">
        <v>7.52</v>
      </c>
      <c r="D10" s="39" t="e">
        <f>#REF!*1.3</f>
        <v>#REF!</v>
      </c>
      <c r="E10" s="41"/>
      <c r="F10" s="41"/>
      <c r="G10" s="41"/>
    </row>
    <row r="11" spans="1:8" ht="42" hidden="1" customHeight="1" x14ac:dyDescent="0.25">
      <c r="A11" s="58"/>
      <c r="B11" s="62" t="s">
        <v>75</v>
      </c>
      <c r="C11" s="64">
        <v>197.48</v>
      </c>
      <c r="D11" s="39" t="e">
        <f>#REF!*1.3</f>
        <v>#REF!</v>
      </c>
      <c r="E11" s="41"/>
      <c r="F11" s="41"/>
      <c r="G11" s="41"/>
    </row>
    <row r="12" spans="1:8" ht="46.5" hidden="1" customHeight="1" x14ac:dyDescent="0.25">
      <c r="A12" s="58"/>
      <c r="B12" s="62" t="s">
        <v>76</v>
      </c>
      <c r="C12" s="64">
        <v>20.56</v>
      </c>
      <c r="D12" s="39" t="e">
        <f>#REF!*1.3</f>
        <v>#REF!</v>
      </c>
      <c r="E12" s="41"/>
      <c r="F12" s="41"/>
      <c r="G12" s="41"/>
    </row>
    <row r="13" spans="1:8" ht="39" hidden="1" customHeight="1" x14ac:dyDescent="0.25">
      <c r="A13" s="58"/>
      <c r="B13" s="62" t="s">
        <v>77</v>
      </c>
      <c r="C13" s="64">
        <v>1023.12</v>
      </c>
      <c r="D13" s="39" t="e">
        <f>#REF!*1.3</f>
        <v>#REF!</v>
      </c>
      <c r="E13" s="41"/>
      <c r="F13" s="41"/>
      <c r="G13" s="41"/>
    </row>
    <row r="14" spans="1:8" ht="47.25" hidden="1" customHeight="1" x14ac:dyDescent="0.25">
      <c r="A14" s="58"/>
      <c r="B14" s="62" t="s">
        <v>78</v>
      </c>
      <c r="C14" s="64">
        <v>746.17</v>
      </c>
      <c r="D14" s="39" t="e">
        <f>#REF!*1.3</f>
        <v>#REF!</v>
      </c>
      <c r="E14" s="41"/>
      <c r="F14" s="41"/>
      <c r="G14" s="41"/>
    </row>
    <row r="15" spans="1:8" ht="18" hidden="1" customHeight="1" x14ac:dyDescent="0.25">
      <c r="A15" s="65"/>
      <c r="B15" s="66" t="s">
        <v>8</v>
      </c>
      <c r="C15" s="67" t="s">
        <v>79</v>
      </c>
      <c r="D15" s="42" t="s">
        <v>80</v>
      </c>
      <c r="E15" s="41"/>
      <c r="F15" s="41"/>
      <c r="G15" s="41"/>
    </row>
    <row r="16" spans="1:8" ht="48" hidden="1" customHeight="1" x14ac:dyDescent="0.25">
      <c r="A16" s="58"/>
      <c r="B16" s="62" t="s">
        <v>81</v>
      </c>
      <c r="C16" s="64">
        <v>1069.81</v>
      </c>
      <c r="D16" s="39" t="e">
        <f>#REF!*1.3</f>
        <v>#REF!</v>
      </c>
      <c r="E16" s="41"/>
      <c r="F16" s="41"/>
      <c r="G16" s="41"/>
    </row>
    <row r="17" spans="1:10" ht="45.75" hidden="1" customHeight="1" x14ac:dyDescent="0.25">
      <c r="A17" s="58"/>
      <c r="B17" s="62" t="s">
        <v>82</v>
      </c>
      <c r="C17" s="64">
        <v>1393.2</v>
      </c>
      <c r="D17" s="39" t="e">
        <f>#REF!*1.3</f>
        <v>#REF!</v>
      </c>
      <c r="E17" s="41"/>
      <c r="F17" s="41"/>
      <c r="G17" s="41"/>
    </row>
    <row r="18" spans="1:10" ht="18.75" customHeight="1" x14ac:dyDescent="0.25">
      <c r="A18" s="58"/>
      <c r="B18" s="61"/>
      <c r="C18" s="68" t="s">
        <v>20</v>
      </c>
      <c r="D18" s="72">
        <f>'Planilha orçamentária'!I11</f>
        <v>0</v>
      </c>
      <c r="E18" s="73">
        <f>D18</f>
        <v>0</v>
      </c>
      <c r="F18" s="73"/>
      <c r="G18" s="73"/>
      <c r="H18" s="73">
        <f>SUM(E18:G18)</f>
        <v>0</v>
      </c>
    </row>
    <row r="19" spans="1:10" ht="17.25" customHeight="1" x14ac:dyDescent="0.25">
      <c r="A19" s="58">
        <v>2</v>
      </c>
      <c r="B19" s="61" t="s">
        <v>21</v>
      </c>
      <c r="C19" s="64"/>
      <c r="D19" s="39"/>
      <c r="E19" s="149" t="e">
        <f>E31/D31</f>
        <v>#DIV/0!</v>
      </c>
      <c r="F19" s="149" t="e">
        <f>F31/D31</f>
        <v>#DIV/0!</v>
      </c>
      <c r="G19" s="41"/>
      <c r="H19" s="40" t="e">
        <f>SUM(E19:G19)</f>
        <v>#DIV/0!</v>
      </c>
      <c r="J19" s="1" t="s">
        <v>186</v>
      </c>
    </row>
    <row r="20" spans="1:10" ht="42" hidden="1" customHeight="1" x14ac:dyDescent="0.25">
      <c r="A20" s="58"/>
      <c r="B20" s="69" t="s">
        <v>83</v>
      </c>
      <c r="C20" s="64">
        <v>35.020000000000003</v>
      </c>
      <c r="D20" s="39" t="e">
        <f>#REF!*1.3</f>
        <v>#REF!</v>
      </c>
      <c r="E20" s="41"/>
      <c r="F20" s="41"/>
      <c r="G20" s="41"/>
    </row>
    <row r="21" spans="1:10" ht="30" hidden="1" customHeight="1" x14ac:dyDescent="0.25">
      <c r="A21" s="58"/>
      <c r="B21" s="69" t="s">
        <v>84</v>
      </c>
      <c r="C21" s="64">
        <v>42.45</v>
      </c>
      <c r="D21" s="39" t="e">
        <f>#REF!*1.3</f>
        <v>#REF!</v>
      </c>
      <c r="E21" s="41"/>
      <c r="F21" s="41"/>
      <c r="G21" s="41"/>
    </row>
    <row r="22" spans="1:10" ht="27" hidden="1" customHeight="1" x14ac:dyDescent="0.25">
      <c r="A22" s="58"/>
      <c r="B22" s="62" t="s">
        <v>85</v>
      </c>
      <c r="C22" s="70">
        <v>1329.97</v>
      </c>
      <c r="D22" s="39" t="e">
        <f>#REF!*1.3</f>
        <v>#REF!</v>
      </c>
      <c r="E22" s="41"/>
      <c r="F22" s="41"/>
      <c r="G22" s="41"/>
    </row>
    <row r="23" spans="1:10" ht="30" hidden="1" customHeight="1" x14ac:dyDescent="0.25">
      <c r="A23" s="58"/>
      <c r="B23" s="62" t="s">
        <v>86</v>
      </c>
      <c r="C23" s="70">
        <v>1329.97</v>
      </c>
      <c r="D23" s="39" t="e">
        <f>#REF!*1.3</f>
        <v>#REF!</v>
      </c>
      <c r="E23" s="41"/>
      <c r="F23" s="41"/>
      <c r="G23" s="41"/>
    </row>
    <row r="24" spans="1:10" ht="30" hidden="1" customHeight="1" x14ac:dyDescent="0.25">
      <c r="A24" s="58"/>
      <c r="B24" s="62" t="s">
        <v>87</v>
      </c>
      <c r="C24" s="70">
        <v>1329.97</v>
      </c>
      <c r="D24" s="39" t="e">
        <f>#REF!*1.3</f>
        <v>#REF!</v>
      </c>
      <c r="E24" s="41"/>
      <c r="F24" s="41"/>
      <c r="G24" s="41"/>
    </row>
    <row r="25" spans="1:10" ht="48.75" hidden="1" customHeight="1" x14ac:dyDescent="0.25">
      <c r="A25" s="58"/>
      <c r="B25" s="62" t="s">
        <v>88</v>
      </c>
      <c r="C25" s="64">
        <v>473.13</v>
      </c>
      <c r="D25" s="39" t="e">
        <f>#REF!*1.3</f>
        <v>#REF!</v>
      </c>
      <c r="E25" s="41"/>
      <c r="F25" s="41"/>
      <c r="G25" s="41"/>
    </row>
    <row r="26" spans="1:10" ht="30" hidden="1" customHeight="1" x14ac:dyDescent="0.25">
      <c r="A26" s="58"/>
      <c r="B26" s="62" t="s">
        <v>89</v>
      </c>
      <c r="C26" s="70">
        <v>1329.97</v>
      </c>
      <c r="D26" s="39" t="e">
        <f>#REF!*1.3</f>
        <v>#REF!</v>
      </c>
      <c r="E26" s="41"/>
      <c r="F26" s="41"/>
      <c r="G26" s="41"/>
    </row>
    <row r="27" spans="1:10" ht="30.75" hidden="1" customHeight="1" x14ac:dyDescent="0.25">
      <c r="A27" s="58"/>
      <c r="B27" s="69" t="s">
        <v>90</v>
      </c>
      <c r="C27" s="64">
        <v>3.8</v>
      </c>
      <c r="D27" s="39" t="e">
        <f>#REF!*1.3</f>
        <v>#REF!</v>
      </c>
      <c r="E27" s="41"/>
      <c r="F27" s="41"/>
      <c r="G27" s="41"/>
    </row>
    <row r="28" spans="1:10" ht="39" hidden="1" customHeight="1" x14ac:dyDescent="0.25">
      <c r="A28" s="58"/>
      <c r="B28" s="69" t="s">
        <v>91</v>
      </c>
      <c r="C28" s="64">
        <v>12.51</v>
      </c>
      <c r="D28" s="39" t="e">
        <f>#REF!*1.3</f>
        <v>#REF!</v>
      </c>
      <c r="E28" s="41"/>
      <c r="F28" s="41"/>
      <c r="G28" s="41"/>
    </row>
    <row r="29" spans="1:10" ht="18" hidden="1" customHeight="1" x14ac:dyDescent="0.25">
      <c r="A29" s="65"/>
      <c r="B29" s="66" t="s">
        <v>8</v>
      </c>
      <c r="C29" s="67" t="s">
        <v>79</v>
      </c>
      <c r="D29" s="42" t="s">
        <v>80</v>
      </c>
      <c r="E29" s="41"/>
      <c r="F29" s="41"/>
      <c r="G29" s="41"/>
    </row>
    <row r="30" spans="1:10" ht="24.75" hidden="1" customHeight="1" x14ac:dyDescent="0.25">
      <c r="A30" s="58"/>
      <c r="B30" s="62" t="s">
        <v>92</v>
      </c>
      <c r="C30" s="64">
        <v>72.17</v>
      </c>
      <c r="D30" s="39" t="e">
        <f>#REF!*1.3</f>
        <v>#REF!</v>
      </c>
      <c r="E30" s="41"/>
      <c r="F30" s="41"/>
      <c r="G30" s="41"/>
    </row>
    <row r="31" spans="1:10" ht="16.5" customHeight="1" x14ac:dyDescent="0.25">
      <c r="A31" s="58"/>
      <c r="B31" s="61"/>
      <c r="C31" s="68" t="s">
        <v>20</v>
      </c>
      <c r="D31" s="72">
        <f>'Planilha orçamentária'!I23</f>
        <v>0</v>
      </c>
      <c r="E31" s="73"/>
      <c r="F31" s="73">
        <f>D31-E31</f>
        <v>0</v>
      </c>
      <c r="G31" s="73"/>
      <c r="H31" s="73">
        <f>SUM(E31:G31)</f>
        <v>0</v>
      </c>
    </row>
    <row r="32" spans="1:10" ht="15.75" hidden="1" customHeight="1" x14ac:dyDescent="0.25">
      <c r="A32" s="58"/>
      <c r="B32" s="61" t="s">
        <v>93</v>
      </c>
      <c r="C32" s="64"/>
      <c r="D32" s="39" t="e">
        <f>#REF!</f>
        <v>#REF!</v>
      </c>
      <c r="E32" s="41"/>
      <c r="F32" s="41"/>
      <c r="G32" s="41"/>
    </row>
    <row r="33" spans="1:8" ht="31.5" hidden="1" customHeight="1" x14ac:dyDescent="0.25">
      <c r="A33" s="58"/>
      <c r="B33" s="62" t="s">
        <v>94</v>
      </c>
      <c r="C33" s="64">
        <v>1.38</v>
      </c>
      <c r="D33" s="39"/>
      <c r="E33" s="41"/>
      <c r="F33" s="41"/>
      <c r="G33" s="41"/>
    </row>
    <row r="34" spans="1:8" ht="33" hidden="1" customHeight="1" x14ac:dyDescent="0.25">
      <c r="A34" s="58"/>
      <c r="B34" s="62" t="s">
        <v>95</v>
      </c>
      <c r="C34" s="64">
        <v>6.96</v>
      </c>
      <c r="D34" s="39"/>
      <c r="E34" s="41"/>
      <c r="F34" s="41"/>
      <c r="G34" s="41"/>
    </row>
    <row r="35" spans="1:8" ht="30" hidden="1" customHeight="1" x14ac:dyDescent="0.25">
      <c r="A35" s="58"/>
      <c r="B35" s="62" t="s">
        <v>96</v>
      </c>
      <c r="C35" s="64">
        <v>2.59</v>
      </c>
      <c r="D35" s="39"/>
      <c r="E35" s="41"/>
      <c r="F35" s="41"/>
      <c r="G35" s="41"/>
    </row>
    <row r="36" spans="1:8" ht="24" hidden="1" customHeight="1" x14ac:dyDescent="0.25">
      <c r="A36" s="58"/>
      <c r="B36" s="62" t="s">
        <v>97</v>
      </c>
      <c r="C36" s="64">
        <v>0.97</v>
      </c>
      <c r="D36" s="39"/>
      <c r="E36" s="41"/>
      <c r="F36" s="41"/>
      <c r="G36" s="41"/>
    </row>
    <row r="37" spans="1:8" ht="29.25" hidden="1" customHeight="1" x14ac:dyDescent="0.25">
      <c r="A37" s="58"/>
      <c r="B37" s="62" t="s">
        <v>98</v>
      </c>
      <c r="C37" s="64">
        <v>10.26</v>
      </c>
      <c r="D37" s="39"/>
      <c r="E37" s="41"/>
      <c r="F37" s="41"/>
      <c r="G37" s="41"/>
    </row>
    <row r="38" spans="1:8" ht="18.75" hidden="1" customHeight="1" x14ac:dyDescent="0.25">
      <c r="A38" s="58"/>
      <c r="B38" s="61"/>
      <c r="C38" s="64"/>
      <c r="D38" s="37"/>
      <c r="E38" s="41"/>
      <c r="F38" s="41"/>
      <c r="G38" s="41"/>
    </row>
    <row r="39" spans="1:8" ht="20.25" customHeight="1" x14ac:dyDescent="0.25">
      <c r="A39" s="58">
        <v>3</v>
      </c>
      <c r="B39" s="61" t="s">
        <v>99</v>
      </c>
      <c r="C39" s="64"/>
      <c r="D39" s="37"/>
      <c r="E39" s="149" t="e">
        <f>E40/D40</f>
        <v>#DIV/0!</v>
      </c>
      <c r="F39" s="149" t="e">
        <f>F40/D40</f>
        <v>#DIV/0!</v>
      </c>
      <c r="G39" s="41"/>
      <c r="H39" s="40" t="e">
        <f>SUM(E39:G39)</f>
        <v>#DIV/0!</v>
      </c>
    </row>
    <row r="40" spans="1:8" ht="18.75" customHeight="1" x14ac:dyDescent="0.25">
      <c r="A40" s="58"/>
      <c r="B40" s="61"/>
      <c r="C40" s="68" t="s">
        <v>20</v>
      </c>
      <c r="D40" s="72">
        <f>'Planilha orçamentária'!I29</f>
        <v>0</v>
      </c>
      <c r="E40" s="73"/>
      <c r="F40" s="73">
        <f>D40-E40</f>
        <v>0</v>
      </c>
      <c r="G40" s="73"/>
      <c r="H40" s="73">
        <f>SUM(E40:G40)</f>
        <v>0</v>
      </c>
    </row>
    <row r="41" spans="1:8" ht="20.25" customHeight="1" x14ac:dyDescent="0.25">
      <c r="A41" s="58">
        <v>4</v>
      </c>
      <c r="B41" s="61" t="s">
        <v>100</v>
      </c>
      <c r="C41" s="70"/>
      <c r="D41" s="39"/>
      <c r="E41" s="41"/>
      <c r="F41" s="41"/>
      <c r="G41" s="40"/>
      <c r="H41" s="148">
        <f>SUM(E41:G41)</f>
        <v>0</v>
      </c>
    </row>
    <row r="42" spans="1:8" ht="49.5" hidden="1" customHeight="1" x14ac:dyDescent="0.25">
      <c r="A42" s="58"/>
      <c r="B42" s="62" t="s">
        <v>101</v>
      </c>
      <c r="C42" s="70">
        <v>6.14</v>
      </c>
      <c r="D42" s="39" t="e">
        <f>#REF!*1.3</f>
        <v>#REF!</v>
      </c>
      <c r="E42" s="41"/>
      <c r="F42" s="41"/>
      <c r="G42" s="41"/>
    </row>
    <row r="43" spans="1:8" ht="27" hidden="1" customHeight="1" x14ac:dyDescent="0.25">
      <c r="A43" s="58"/>
      <c r="B43" s="62" t="s">
        <v>102</v>
      </c>
      <c r="C43" s="70">
        <v>24</v>
      </c>
      <c r="D43" s="39" t="e">
        <f>#REF!*1.3</f>
        <v>#REF!</v>
      </c>
      <c r="E43" s="41"/>
      <c r="F43" s="41"/>
      <c r="G43" s="41"/>
    </row>
    <row r="44" spans="1:8" ht="25.5" hidden="1" customHeight="1" x14ac:dyDescent="0.25">
      <c r="A44" s="58"/>
      <c r="B44" s="62" t="s">
        <v>103</v>
      </c>
      <c r="C44" s="70">
        <v>50.8</v>
      </c>
      <c r="D44" s="39" t="e">
        <f>#REF!*1.3</f>
        <v>#REF!</v>
      </c>
      <c r="E44" s="41"/>
      <c r="F44" s="41"/>
      <c r="G44" s="41"/>
    </row>
    <row r="45" spans="1:8" ht="35.25" hidden="1" customHeight="1" x14ac:dyDescent="0.25">
      <c r="A45" s="58"/>
      <c r="B45" s="62" t="s">
        <v>104</v>
      </c>
      <c r="C45" s="70">
        <v>20.56</v>
      </c>
      <c r="D45" s="39" t="e">
        <f>#REF!*1.3</f>
        <v>#REF!</v>
      </c>
      <c r="E45" s="41"/>
      <c r="F45" s="41"/>
      <c r="G45" s="41"/>
    </row>
    <row r="46" spans="1:8" ht="20.25" customHeight="1" x14ac:dyDescent="0.25">
      <c r="A46" s="58"/>
      <c r="B46" s="62"/>
      <c r="C46" s="71" t="s">
        <v>20</v>
      </c>
      <c r="D46" s="72">
        <f>'Planilha orçamentária'!I47</f>
        <v>0</v>
      </c>
      <c r="E46" s="73"/>
      <c r="F46" s="73"/>
      <c r="G46" s="73">
        <f>D46</f>
        <v>0</v>
      </c>
      <c r="H46" s="73">
        <f>SUM(E46:G46)</f>
        <v>0</v>
      </c>
    </row>
    <row r="47" spans="1:8" s="8" customFormat="1" ht="19.5" customHeight="1" x14ac:dyDescent="0.2">
      <c r="A47" s="43"/>
      <c r="B47" s="43"/>
      <c r="C47" s="71" t="s">
        <v>68</v>
      </c>
      <c r="D47" s="51">
        <f>D18+D31+D40+D46</f>
        <v>0</v>
      </c>
      <c r="E47" s="44"/>
      <c r="F47" s="44"/>
      <c r="G47" s="44"/>
      <c r="H47" s="41"/>
    </row>
    <row r="48" spans="1:8" ht="21" customHeight="1" x14ac:dyDescent="0.25">
      <c r="A48" s="143"/>
      <c r="B48" s="144"/>
      <c r="C48" s="171" t="s">
        <v>105</v>
      </c>
      <c r="D48" s="171"/>
      <c r="E48" s="145">
        <f>E18+E31+E40+E46</f>
        <v>0</v>
      </c>
      <c r="F48" s="145">
        <f>F18+F31+F40+F46</f>
        <v>0</v>
      </c>
      <c r="G48" s="145">
        <f>G18+G31+G40+G46</f>
        <v>0</v>
      </c>
      <c r="H48" s="146">
        <f>SUM(E48:G48)</f>
        <v>0</v>
      </c>
    </row>
    <row r="49" spans="1:8" ht="21" customHeight="1" x14ac:dyDescent="0.25">
      <c r="A49" s="143"/>
      <c r="B49" s="144"/>
      <c r="C49" s="171" t="s">
        <v>106</v>
      </c>
      <c r="D49" s="171"/>
      <c r="E49" s="145">
        <f>E48</f>
        <v>0</v>
      </c>
      <c r="F49" s="145">
        <f>E49+F48</f>
        <v>0</v>
      </c>
      <c r="G49" s="145">
        <f>F49+G48</f>
        <v>0</v>
      </c>
      <c r="H49" s="146"/>
    </row>
    <row r="50" spans="1:8" ht="13.5" customHeight="1" x14ac:dyDescent="0.25">
      <c r="B50" s="48" t="str">
        <f>'Planilha orçamentária'!C50</f>
        <v xml:space="preserve">                      Paraguaçu Paulista,  de     de 202_</v>
      </c>
      <c r="C50" s="45"/>
    </row>
    <row r="51" spans="1:8" ht="10.5" customHeight="1" x14ac:dyDescent="0.25">
      <c r="B51" s="45"/>
      <c r="C51" s="45"/>
    </row>
    <row r="52" spans="1:8" ht="12.75" customHeight="1" x14ac:dyDescent="0.25">
      <c r="B52" s="45"/>
      <c r="C52" s="45"/>
    </row>
    <row r="53" spans="1:8" ht="13.5" customHeight="1" x14ac:dyDescent="0.25">
      <c r="C53" s="45"/>
      <c r="F53" s="45" t="str">
        <f>'Planilha orçamentária'!E53</f>
        <v xml:space="preserve"> IDENTIFICAÇÃO DA EMPRESA -CNPJ</v>
      </c>
    </row>
    <row r="54" spans="1:8" ht="11.25" customHeight="1" x14ac:dyDescent="0.25">
      <c r="F54" s="147" t="str">
        <f>'Planilha orçamentária'!E54</f>
        <v>IDENTIFICAÇÃO DO RESPONSÁVEL - RG E CPF</v>
      </c>
    </row>
    <row r="58" spans="1:8" ht="12.75" customHeight="1" x14ac:dyDescent="0.25"/>
    <row r="59" spans="1:8" ht="12.75" customHeight="1" x14ac:dyDescent="0.25"/>
  </sheetData>
  <mergeCells count="7">
    <mergeCell ref="C48:D48"/>
    <mergeCell ref="C49:D49"/>
    <mergeCell ref="A1:G1"/>
    <mergeCell ref="A5:H5"/>
    <mergeCell ref="A4:H4"/>
    <mergeCell ref="A3:H3"/>
    <mergeCell ref="A2:H2"/>
  </mergeCells>
  <pageMargins left="0.78740157480314965" right="0.51181102362204722" top="0.62992125984251968" bottom="0.39370078740157483" header="0" footer="0.31496062992125984"/>
  <pageSetup paperSize="9" scale="115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zoomScale="140" zoomScaleNormal="140" workbookViewId="0"/>
  </sheetViews>
  <sheetFormatPr defaultColWidth="9" defaultRowHeight="15" x14ac:dyDescent="0.25"/>
  <sheetData/>
  <pageMargins left="0.51180555555555496" right="0.51180555555555496" top="0.78749999999999998" bottom="0.78749999999999998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Planilha orçamentária</vt:lpstr>
      <vt:lpstr>BDI</vt:lpstr>
      <vt:lpstr>Cronograma</vt:lpstr>
      <vt:lpstr>Plan1</vt:lpstr>
      <vt:lpstr>BDI!Area_de_impressao</vt:lpstr>
      <vt:lpstr>Cronograma!Area_de_impressao</vt:lpstr>
      <vt:lpstr>'Planilha orçamentária'!Area_de_impressao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Roberto</dc:creator>
  <dc:description/>
  <cp:lastModifiedBy>Elza Regina Salomao</cp:lastModifiedBy>
  <cp:revision>8</cp:revision>
  <cp:lastPrinted>2023-06-13T14:41:09Z</cp:lastPrinted>
  <dcterms:created xsi:type="dcterms:W3CDTF">2009-07-17T12:37:23Z</dcterms:created>
  <dcterms:modified xsi:type="dcterms:W3CDTF">2023-07-10T12:32:10Z</dcterms:modified>
  <dc:language>pt-BR</dc:language>
</cp:coreProperties>
</file>